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231"/>
  <workbookPr codeName="EstaPastaDeTrabalho" defaultThemeVersion="124226"/>
  <mc:AlternateContent xmlns:mc="http://schemas.openxmlformats.org/markup-compatibility/2006">
    <mc:Choice Requires="x15">
      <x15ac:absPath xmlns:x15ac="http://schemas.microsoft.com/office/spreadsheetml/2010/11/ac" url="https://cecafedobrasil-my.sharepoint.com/personal/eduardo_cecafe_com_br/Documents/CECAFE/Estatisticas/CECAFÉ/Exportações/Volume, Receita e Preço Médio/"/>
    </mc:Choice>
  </mc:AlternateContent>
  <xr:revisionPtr revIDLastSave="74" documentId="13_ncr:1_{6DACD765-5195-4A78-A27F-85EFB93B8B39}" xr6:coauthVersionLast="47" xr6:coauthVersionMax="47" xr10:uidLastSave="{39AC59E6-61EC-40E5-B6A7-FE0259F34A23}"/>
  <bookViews>
    <workbookView xWindow="-120" yWindow="-120" windowWidth="38640" windowHeight="21120" tabRatio="660" xr2:uid="{00000000-000D-0000-FFFF-FFFF00000000}"/>
  </bookViews>
  <sheets>
    <sheet name="VOLUME (SACAS)" sheetId="1" r:id="rId1"/>
    <sheet name="RECEITA CAMBIAL (US$ MIL)" sheetId="3" r:id="rId2"/>
    <sheet name="PREÇO MÉDIO (US$ - SACA)" sheetId="4" r:id="rId3"/>
    <sheet name="Gráfico1" sheetId="6" r:id="rId4"/>
  </sheets>
  <definedNames>
    <definedName name="__123Graph_A" hidden="1">'VOLUME (SACAS)'!#REF!</definedName>
    <definedName name="__123Graph_B" hidden="1">'VOLUME (SACAS)'!#REF!</definedName>
    <definedName name="__123Graph_C" hidden="1">'VOLUME (SACAS)'!#REF!</definedName>
    <definedName name="__123Graph_D" hidden="1">'VOLUME (SACAS)'!#REF!</definedName>
    <definedName name="__123Graph_E" hidden="1">'VOLUME (SACAS)'!#REF!</definedName>
    <definedName name="__123Graph_F" hidden="1">'VOLUME (SACAS)'!#REF!</definedName>
    <definedName name="__123Graph_X" hidden="1">'VOLUME (SACAS)'!#REF!</definedName>
    <definedName name="_311">'VOLUME (SACAS)'!#REF!</definedName>
    <definedName name="_Order1" hidden="1">255</definedName>
    <definedName name="ANU">#REF!</definedName>
    <definedName name="_xlnm.Print_Area" localSheetId="2">'PREÇO MÉDIO (US$ - SACA)'!$A$256:$H$437</definedName>
    <definedName name="_xlnm.Print_Area" localSheetId="1">'RECEITA CAMBIAL (US$ MIL)'!$A$451:$H$463</definedName>
    <definedName name="_xlnm.Print_Area" localSheetId="0">'VOLUME (SACAS)'!$A$451:$H$477</definedName>
    <definedName name="COMPAR">#REF!</definedName>
    <definedName name="LINHA">'VOLUME (SACAS)'!#REF!</definedName>
    <definedName name="SAFRA">#REF!</definedName>
    <definedName name="_xlnm.Print_Titles" localSheetId="2">'PREÇO MÉDIO (US$ - SACA)'!$1:$3</definedName>
    <definedName name="_xlnm.Print_Titles" localSheetId="1">'RECEITA CAMBIAL (US$ MIL)'!$1:$3</definedName>
    <definedName name="_xlnm.Print_Titles" localSheetId="0">'VOLUME (SACAS)'!$1:$3</definedName>
    <definedName name="VERDE">'VOLUME (SACAS)'!#REF!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437" i="4" l="1"/>
  <c r="A436" i="4"/>
  <c r="E432" i="4"/>
  <c r="E436" i="4" s="1"/>
  <c r="A432" i="4"/>
  <c r="Q432" i="3"/>
  <c r="S432" i="3" s="1"/>
  <c r="F432" i="3"/>
  <c r="F432" i="4" s="1"/>
  <c r="F437" i="4" s="1"/>
  <c r="E432" i="3"/>
  <c r="G432" i="3" s="1"/>
  <c r="C432" i="3"/>
  <c r="C432" i="4" s="1"/>
  <c r="B432" i="3"/>
  <c r="D432" i="3" s="1"/>
  <c r="G432" i="1"/>
  <c r="D432" i="1"/>
  <c r="Q431" i="3"/>
  <c r="S431" i="3" s="1"/>
  <c r="F431" i="3"/>
  <c r="F431" i="4" s="1"/>
  <c r="E431" i="3"/>
  <c r="C431" i="3"/>
  <c r="B431" i="3"/>
  <c r="B520" i="1"/>
  <c r="G431" i="1"/>
  <c r="D431" i="1"/>
  <c r="Q430" i="3"/>
  <c r="S430" i="3" s="1"/>
  <c r="F430" i="3"/>
  <c r="F430" i="4" s="1"/>
  <c r="E430" i="3"/>
  <c r="C430" i="3"/>
  <c r="C430" i="4" s="1"/>
  <c r="B430" i="3"/>
  <c r="F636" i="1"/>
  <c r="E636" i="1"/>
  <c r="C636" i="1"/>
  <c r="F635" i="1"/>
  <c r="E635" i="1"/>
  <c r="C635" i="1"/>
  <c r="B636" i="1"/>
  <c r="B635" i="1"/>
  <c r="F520" i="1"/>
  <c r="E520" i="1"/>
  <c r="C520" i="1"/>
  <c r="F519" i="1"/>
  <c r="E519" i="1"/>
  <c r="C519" i="1"/>
  <c r="F518" i="1"/>
  <c r="E518" i="1"/>
  <c r="C518" i="1"/>
  <c r="B519" i="1"/>
  <c r="B518" i="1"/>
  <c r="F476" i="1"/>
  <c r="E476" i="1"/>
  <c r="C476" i="1"/>
  <c r="B476" i="1"/>
  <c r="G430" i="1"/>
  <c r="G636" i="1" s="1"/>
  <c r="D430" i="1"/>
  <c r="Q429" i="3"/>
  <c r="S429" i="3" s="1"/>
  <c r="F429" i="3"/>
  <c r="F429" i="4" s="1"/>
  <c r="E429" i="3"/>
  <c r="C429" i="3"/>
  <c r="C429" i="4" s="1"/>
  <c r="B429" i="3"/>
  <c r="B429" i="4" s="1"/>
  <c r="G429" i="1"/>
  <c r="D429" i="1"/>
  <c r="Q428" i="3"/>
  <c r="S428" i="3" s="1"/>
  <c r="F428" i="3"/>
  <c r="F428" i="4" s="1"/>
  <c r="E428" i="3"/>
  <c r="C428" i="3"/>
  <c r="C428" i="4" s="1"/>
  <c r="B428" i="3"/>
  <c r="G428" i="1"/>
  <c r="D428" i="1"/>
  <c r="Q427" i="3"/>
  <c r="S427" i="3" s="1"/>
  <c r="F427" i="3"/>
  <c r="F427" i="4" s="1"/>
  <c r="E427" i="3"/>
  <c r="E427" i="4" s="1"/>
  <c r="C427" i="3"/>
  <c r="C427" i="4" s="1"/>
  <c r="B427" i="3"/>
  <c r="B427" i="4" s="1"/>
  <c r="G427" i="1"/>
  <c r="D427" i="1"/>
  <c r="Q426" i="3"/>
  <c r="S426" i="3" s="1"/>
  <c r="F426" i="3"/>
  <c r="F426" i="4" s="1"/>
  <c r="E426" i="3"/>
  <c r="E426" i="4" s="1"/>
  <c r="C426" i="3"/>
  <c r="C426" i="4" s="1"/>
  <c r="B426" i="3"/>
  <c r="B426" i="4" s="1"/>
  <c r="G426" i="1"/>
  <c r="D426" i="1"/>
  <c r="Q425" i="3"/>
  <c r="S425" i="3" s="1"/>
  <c r="F425" i="3"/>
  <c r="F425" i="4" s="1"/>
  <c r="E425" i="3"/>
  <c r="E425" i="4" s="1"/>
  <c r="C425" i="3"/>
  <c r="C425" i="4" s="1"/>
  <c r="B425" i="3"/>
  <c r="F633" i="1"/>
  <c r="E633" i="1"/>
  <c r="C633" i="1"/>
  <c r="B633" i="1"/>
  <c r="F475" i="1"/>
  <c r="E475" i="1"/>
  <c r="C475" i="1"/>
  <c r="G425" i="1"/>
  <c r="D425" i="1"/>
  <c r="R441" i="3"/>
  <c r="P441" i="3"/>
  <c r="O441" i="3"/>
  <c r="R440" i="3"/>
  <c r="P440" i="3"/>
  <c r="O440" i="3"/>
  <c r="N441" i="3"/>
  <c r="N440" i="3"/>
  <c r="Q424" i="3"/>
  <c r="S424" i="3" s="1"/>
  <c r="F424" i="3"/>
  <c r="E424" i="3"/>
  <c r="C424" i="3"/>
  <c r="B424" i="3"/>
  <c r="B424" i="4" s="1"/>
  <c r="F632" i="1"/>
  <c r="E632" i="1"/>
  <c r="C632" i="1"/>
  <c r="B632" i="1"/>
  <c r="F474" i="1"/>
  <c r="E474" i="1"/>
  <c r="C474" i="1"/>
  <c r="B475" i="1"/>
  <c r="B474" i="1"/>
  <c r="G424" i="1"/>
  <c r="D424" i="1"/>
  <c r="Q423" i="3"/>
  <c r="S423" i="3" s="1"/>
  <c r="F423" i="3"/>
  <c r="F423" i="4" s="1"/>
  <c r="E423" i="3"/>
  <c r="E423" i="4" s="1"/>
  <c r="C423" i="3"/>
  <c r="C423" i="4" s="1"/>
  <c r="B423" i="3"/>
  <c r="G423" i="1"/>
  <c r="D423" i="1"/>
  <c r="Q422" i="3"/>
  <c r="S422" i="3" s="1"/>
  <c r="F422" i="3"/>
  <c r="E422" i="3"/>
  <c r="E422" i="4" s="1"/>
  <c r="C422" i="3"/>
  <c r="C422" i="4" s="1"/>
  <c r="B422" i="3"/>
  <c r="B422" i="4" s="1"/>
  <c r="G422" i="1"/>
  <c r="D422" i="1"/>
  <c r="Q421" i="3"/>
  <c r="S421" i="3" s="1"/>
  <c r="F421" i="3"/>
  <c r="F421" i="4" s="1"/>
  <c r="E421" i="3"/>
  <c r="E421" i="4" s="1"/>
  <c r="C421" i="3"/>
  <c r="C421" i="4" s="1"/>
  <c r="B421" i="3"/>
  <c r="B421" i="4" s="1"/>
  <c r="G421" i="1"/>
  <c r="D421" i="1"/>
  <c r="Q420" i="3"/>
  <c r="S420" i="3" s="1"/>
  <c r="F420" i="3"/>
  <c r="F420" i="4" s="1"/>
  <c r="E420" i="3"/>
  <c r="E420" i="4" s="1"/>
  <c r="C420" i="3"/>
  <c r="C420" i="4" s="1"/>
  <c r="B420" i="3"/>
  <c r="B420" i="4" s="1"/>
  <c r="G420" i="1"/>
  <c r="D420" i="1"/>
  <c r="Q419" i="3"/>
  <c r="S419" i="3" s="1"/>
  <c r="F419" i="3"/>
  <c r="F419" i="4" s="1"/>
  <c r="E419" i="3"/>
  <c r="E419" i="4" s="1"/>
  <c r="C419" i="3"/>
  <c r="C419" i="4" s="1"/>
  <c r="B419" i="3"/>
  <c r="G419" i="1"/>
  <c r="D419" i="1"/>
  <c r="Q418" i="3"/>
  <c r="S418" i="3" s="1"/>
  <c r="F418" i="3"/>
  <c r="E418" i="3"/>
  <c r="C418" i="3"/>
  <c r="B418" i="3"/>
  <c r="B418" i="4" s="1"/>
  <c r="F630" i="1"/>
  <c r="E630" i="1"/>
  <c r="C630" i="1"/>
  <c r="B630" i="1"/>
  <c r="F517" i="1"/>
  <c r="E517" i="1"/>
  <c r="C517" i="1"/>
  <c r="B517" i="1"/>
  <c r="G418" i="1"/>
  <c r="D418" i="1"/>
  <c r="Q417" i="3"/>
  <c r="S417" i="3" s="1"/>
  <c r="F417" i="3"/>
  <c r="F417" i="4" s="1"/>
  <c r="E417" i="3"/>
  <c r="E417" i="4" s="1"/>
  <c r="C417" i="3"/>
  <c r="C417" i="4" s="1"/>
  <c r="B417" i="3"/>
  <c r="B417" i="4" s="1"/>
  <c r="G417" i="1"/>
  <c r="D417" i="1"/>
  <c r="Q416" i="3"/>
  <c r="S416" i="3" s="1"/>
  <c r="F416" i="3"/>
  <c r="F416" i="4" s="1"/>
  <c r="E416" i="3"/>
  <c r="E416" i="4" s="1"/>
  <c r="C416" i="3"/>
  <c r="C416" i="4" s="1"/>
  <c r="B416" i="3"/>
  <c r="B416" i="4" s="1"/>
  <c r="G416" i="1"/>
  <c r="D416" i="1"/>
  <c r="Q415" i="3"/>
  <c r="S415" i="3" s="1"/>
  <c r="F415" i="3"/>
  <c r="F415" i="4" s="1"/>
  <c r="E415" i="3"/>
  <c r="E415" i="4" s="1"/>
  <c r="C415" i="3"/>
  <c r="C415" i="4" s="1"/>
  <c r="B415" i="3"/>
  <c r="G432" i="4" l="1"/>
  <c r="F436" i="4"/>
  <c r="B476" i="3"/>
  <c r="B432" i="4"/>
  <c r="B436" i="4" s="1"/>
  <c r="H432" i="1"/>
  <c r="C436" i="4"/>
  <c r="D432" i="4"/>
  <c r="H432" i="3"/>
  <c r="D431" i="3"/>
  <c r="D431" i="4" s="1"/>
  <c r="C636" i="3"/>
  <c r="G431" i="3"/>
  <c r="H431" i="3" s="1"/>
  <c r="B431" i="4"/>
  <c r="B437" i="4" s="1"/>
  <c r="C431" i="4"/>
  <c r="C437" i="4" s="1"/>
  <c r="E431" i="4"/>
  <c r="E437" i="4" s="1"/>
  <c r="G431" i="4"/>
  <c r="G437" i="4" s="1"/>
  <c r="E519" i="3"/>
  <c r="H431" i="1"/>
  <c r="G520" i="1"/>
  <c r="C520" i="3"/>
  <c r="C519" i="3"/>
  <c r="C476" i="3"/>
  <c r="D430" i="3"/>
  <c r="F476" i="3"/>
  <c r="G430" i="3"/>
  <c r="F519" i="3"/>
  <c r="F520" i="3"/>
  <c r="F635" i="3"/>
  <c r="F636" i="3"/>
  <c r="E476" i="3"/>
  <c r="E520" i="3"/>
  <c r="B520" i="3"/>
  <c r="B519" i="3"/>
  <c r="B430" i="4"/>
  <c r="E636" i="3"/>
  <c r="E430" i="4"/>
  <c r="B636" i="3"/>
  <c r="C635" i="3"/>
  <c r="B635" i="3"/>
  <c r="E635" i="3"/>
  <c r="D519" i="1"/>
  <c r="G519" i="1"/>
  <c r="D476" i="1"/>
  <c r="F521" i="1"/>
  <c r="G476" i="1"/>
  <c r="H430" i="1"/>
  <c r="G635" i="1"/>
  <c r="E521" i="1"/>
  <c r="D635" i="1"/>
  <c r="D636" i="1"/>
  <c r="D520" i="1"/>
  <c r="C521" i="1"/>
  <c r="G429" i="3"/>
  <c r="G429" i="4" s="1"/>
  <c r="D429" i="3"/>
  <c r="D429" i="4" s="1"/>
  <c r="H429" i="1"/>
  <c r="G428" i="3"/>
  <c r="G428" i="4" s="1"/>
  <c r="E429" i="4"/>
  <c r="E428" i="4"/>
  <c r="D428" i="3"/>
  <c r="D428" i="4" s="1"/>
  <c r="B428" i="4"/>
  <c r="B521" i="1"/>
  <c r="H428" i="1"/>
  <c r="D425" i="3"/>
  <c r="D425" i="4" s="1"/>
  <c r="D427" i="3"/>
  <c r="D427" i="4" s="1"/>
  <c r="G427" i="3"/>
  <c r="G427" i="4" s="1"/>
  <c r="G426" i="3"/>
  <c r="H426" i="1"/>
  <c r="H427" i="1"/>
  <c r="F424" i="4"/>
  <c r="D426" i="3"/>
  <c r="D426" i="4" s="1"/>
  <c r="B425" i="4"/>
  <c r="G633" i="1"/>
  <c r="G425" i="3"/>
  <c r="G425" i="4" s="1"/>
  <c r="G424" i="3"/>
  <c r="S441" i="3"/>
  <c r="E633" i="3"/>
  <c r="D424" i="3"/>
  <c r="C424" i="4"/>
  <c r="E424" i="4"/>
  <c r="H425" i="1"/>
  <c r="D633" i="1"/>
  <c r="H423" i="1"/>
  <c r="F633" i="3"/>
  <c r="C633" i="3"/>
  <c r="B633" i="3"/>
  <c r="G422" i="3"/>
  <c r="G422" i="4" s="1"/>
  <c r="Q441" i="3"/>
  <c r="F477" i="1"/>
  <c r="E477" i="1"/>
  <c r="H424" i="1"/>
  <c r="C477" i="1"/>
  <c r="B477" i="1"/>
  <c r="D423" i="3"/>
  <c r="D423" i="4" s="1"/>
  <c r="B423" i="4"/>
  <c r="G423" i="3"/>
  <c r="G423" i="4" s="1"/>
  <c r="F422" i="4"/>
  <c r="H422" i="1"/>
  <c r="D422" i="3"/>
  <c r="D422" i="4" s="1"/>
  <c r="H421" i="1"/>
  <c r="G421" i="3"/>
  <c r="D421" i="3"/>
  <c r="G420" i="3"/>
  <c r="G420" i="4" s="1"/>
  <c r="G436" i="4" s="1"/>
  <c r="D420" i="3"/>
  <c r="D420" i="4" s="1"/>
  <c r="D419" i="3"/>
  <c r="H420" i="1"/>
  <c r="H418" i="1"/>
  <c r="B419" i="4"/>
  <c r="G419" i="3"/>
  <c r="H419" i="1"/>
  <c r="F418" i="4"/>
  <c r="D415" i="3"/>
  <c r="C418" i="4"/>
  <c r="E418" i="4"/>
  <c r="D418" i="3"/>
  <c r="G418" i="3"/>
  <c r="G417" i="3"/>
  <c r="G417" i="4" s="1"/>
  <c r="D417" i="3"/>
  <c r="D417" i="4" s="1"/>
  <c r="D416" i="3"/>
  <c r="D416" i="4" s="1"/>
  <c r="H417" i="1"/>
  <c r="G416" i="3"/>
  <c r="B415" i="4"/>
  <c r="H416" i="1"/>
  <c r="G415" i="3"/>
  <c r="G415" i="1"/>
  <c r="D415" i="1"/>
  <c r="Q414" i="3"/>
  <c r="S414" i="3" s="1"/>
  <c r="F414" i="3"/>
  <c r="F414" i="4" s="1"/>
  <c r="E414" i="3"/>
  <c r="C414" i="3"/>
  <c r="C414" i="4" s="1"/>
  <c r="B414" i="3"/>
  <c r="G414" i="1"/>
  <c r="D414" i="1"/>
  <c r="E435" i="1"/>
  <c r="B438" i="1"/>
  <c r="C438" i="1"/>
  <c r="E438" i="1"/>
  <c r="F438" i="1"/>
  <c r="A5" i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Q413" i="3"/>
  <c r="S413" i="3" s="1"/>
  <c r="F413" i="3"/>
  <c r="E413" i="3"/>
  <c r="C413" i="3"/>
  <c r="B413" i="3"/>
  <c r="G413" i="1"/>
  <c r="D413" i="1"/>
  <c r="R439" i="3"/>
  <c r="P439" i="3"/>
  <c r="O439" i="3"/>
  <c r="N439" i="3"/>
  <c r="Q412" i="3"/>
  <c r="F412" i="3"/>
  <c r="E412" i="3"/>
  <c r="C412" i="3"/>
  <c r="B412" i="3"/>
  <c r="F473" i="1"/>
  <c r="E473" i="1"/>
  <c r="C473" i="1"/>
  <c r="G412" i="1"/>
  <c r="D412" i="1"/>
  <c r="D520" i="3" l="1"/>
  <c r="H432" i="4"/>
  <c r="H635" i="1"/>
  <c r="D437" i="4"/>
  <c r="D436" i="4"/>
  <c r="H636" i="1"/>
  <c r="G636" i="3"/>
  <c r="H431" i="4"/>
  <c r="H437" i="4" s="1"/>
  <c r="D430" i="4"/>
  <c r="D636" i="3"/>
  <c r="G430" i="4"/>
  <c r="H430" i="3"/>
  <c r="H636" i="3" s="1"/>
  <c r="G520" i="3"/>
  <c r="D635" i="3"/>
  <c r="G635" i="3"/>
  <c r="H430" i="4"/>
  <c r="H429" i="3"/>
  <c r="H429" i="4" s="1"/>
  <c r="G519" i="3"/>
  <c r="D519" i="3"/>
  <c r="H520" i="1"/>
  <c r="H476" i="1"/>
  <c r="H519" i="1"/>
  <c r="G476" i="3"/>
  <c r="D476" i="3"/>
  <c r="G419" i="4"/>
  <c r="D419" i="4"/>
  <c r="H428" i="3"/>
  <c r="H428" i="4" s="1"/>
  <c r="H427" i="3"/>
  <c r="H427" i="4" s="1"/>
  <c r="H426" i="3"/>
  <c r="H426" i="4" s="1"/>
  <c r="H425" i="3"/>
  <c r="H425" i="4" s="1"/>
  <c r="G426" i="4"/>
  <c r="H424" i="3"/>
  <c r="G424" i="4"/>
  <c r="D424" i="4"/>
  <c r="G475" i="1"/>
  <c r="H633" i="1"/>
  <c r="D475" i="1"/>
  <c r="G632" i="1"/>
  <c r="D418" i="4"/>
  <c r="D633" i="3"/>
  <c r="B475" i="3"/>
  <c r="B632" i="3"/>
  <c r="C475" i="3"/>
  <c r="C632" i="3"/>
  <c r="E475" i="3"/>
  <c r="E632" i="3"/>
  <c r="G418" i="4"/>
  <c r="G633" i="3"/>
  <c r="F632" i="3"/>
  <c r="D421" i="4"/>
  <c r="F475" i="3"/>
  <c r="C413" i="4"/>
  <c r="E413" i="4"/>
  <c r="B413" i="4"/>
  <c r="S412" i="3"/>
  <c r="S440" i="3" s="1"/>
  <c r="Q440" i="3"/>
  <c r="F413" i="4"/>
  <c r="H422" i="3"/>
  <c r="H422" i="4" s="1"/>
  <c r="D632" i="1"/>
  <c r="H423" i="3"/>
  <c r="H423" i="4" s="1"/>
  <c r="H421" i="3"/>
  <c r="G421" i="4"/>
  <c r="H420" i="3"/>
  <c r="H420" i="4" s="1"/>
  <c r="H436" i="4" s="1"/>
  <c r="H419" i="3"/>
  <c r="H415" i="3"/>
  <c r="H418" i="3"/>
  <c r="F412" i="4"/>
  <c r="H416" i="3"/>
  <c r="H416" i="4" s="1"/>
  <c r="H417" i="3"/>
  <c r="H417" i="4" s="1"/>
  <c r="G416" i="4"/>
  <c r="G415" i="4"/>
  <c r="D414" i="3"/>
  <c r="D414" i="4" s="1"/>
  <c r="H415" i="1"/>
  <c r="D415" i="4"/>
  <c r="G414" i="3"/>
  <c r="B414" i="4"/>
  <c r="E414" i="4"/>
  <c r="E412" i="4"/>
  <c r="H412" i="1"/>
  <c r="H413" i="1"/>
  <c r="H414" i="1"/>
  <c r="A18" i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F435" i="1"/>
  <c r="G413" i="3"/>
  <c r="D413" i="3"/>
  <c r="B412" i="4"/>
  <c r="C412" i="4"/>
  <c r="G412" i="3"/>
  <c r="D412" i="3"/>
  <c r="H520" i="3" l="1"/>
  <c r="H635" i="3"/>
  <c r="H519" i="3"/>
  <c r="H476" i="3"/>
  <c r="H419" i="4"/>
  <c r="H424" i="4"/>
  <c r="D632" i="3"/>
  <c r="H475" i="1"/>
  <c r="G632" i="3"/>
  <c r="H633" i="3"/>
  <c r="D475" i="3"/>
  <c r="G475" i="3"/>
  <c r="H421" i="4"/>
  <c r="D413" i="4"/>
  <c r="H632" i="1"/>
  <c r="H418" i="4"/>
  <c r="H415" i="4"/>
  <c r="H414" i="3"/>
  <c r="H414" i="4" s="1"/>
  <c r="G414" i="4"/>
  <c r="H413" i="3"/>
  <c r="G412" i="4"/>
  <c r="G413" i="4"/>
  <c r="A80" i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C435" i="1"/>
  <c r="D412" i="4"/>
  <c r="H412" i="3"/>
  <c r="H632" i="3" l="1"/>
  <c r="H475" i="3"/>
  <c r="H413" i="4"/>
  <c r="H412" i="4"/>
  <c r="A138" i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69" i="1" s="1"/>
  <c r="A170" i="1" s="1"/>
  <c r="A171" i="1" s="1"/>
  <c r="A172" i="1" s="1"/>
  <c r="A173" i="1" s="1"/>
  <c r="A174" i="1" s="1"/>
  <c r="A175" i="1" s="1"/>
  <c r="A176" i="1" s="1"/>
  <c r="A177" i="1" s="1"/>
  <c r="A178" i="1" s="1"/>
  <c r="A179" i="1" s="1"/>
  <c r="A180" i="1" s="1"/>
  <c r="A181" i="1" s="1"/>
  <c r="A182" i="1" s="1"/>
  <c r="A183" i="1" s="1"/>
  <c r="A184" i="1" s="1"/>
  <c r="A185" i="1" s="1"/>
  <c r="A186" i="1" s="1"/>
  <c r="A187" i="1" s="1"/>
  <c r="A188" i="1" s="1"/>
  <c r="A189" i="1" s="1"/>
  <c r="A190" i="1" s="1"/>
  <c r="A191" i="1" s="1"/>
  <c r="A192" i="1" s="1"/>
  <c r="A193" i="1" s="1"/>
  <c r="A194" i="1" s="1"/>
  <c r="A195" i="1" s="1"/>
  <c r="A196" i="1" s="1"/>
  <c r="A197" i="1" s="1"/>
  <c r="A198" i="1" s="1"/>
  <c r="A199" i="1" s="1"/>
  <c r="A200" i="1" s="1"/>
  <c r="B435" i="1"/>
  <c r="A201" i="1" l="1"/>
  <c r="A202" i="1" s="1"/>
  <c r="A203" i="1" s="1"/>
  <c r="A204" i="1" s="1"/>
  <c r="A205" i="1" s="1"/>
  <c r="A206" i="1" s="1"/>
  <c r="A207" i="1" s="1"/>
  <c r="A208" i="1" s="1"/>
  <c r="A209" i="1" s="1"/>
  <c r="A210" i="1" s="1"/>
  <c r="A211" i="1" s="1"/>
  <c r="A212" i="1" s="1"/>
  <c r="A213" i="1" s="1"/>
  <c r="A214" i="1" s="1"/>
  <c r="A215" i="1" s="1"/>
  <c r="A216" i="1" s="1"/>
  <c r="A217" i="1" s="1"/>
  <c r="A218" i="1" s="1"/>
  <c r="A219" i="1" s="1"/>
  <c r="A220" i="1" s="1"/>
  <c r="A221" i="1" s="1"/>
  <c r="A222" i="1" s="1"/>
  <c r="A223" i="1" s="1"/>
  <c r="A224" i="1" s="1"/>
  <c r="A225" i="1" s="1"/>
  <c r="A226" i="1" s="1"/>
  <c r="A227" i="1" s="1"/>
  <c r="A228" i="1" s="1"/>
  <c r="A229" i="1" s="1"/>
  <c r="A230" i="1" s="1"/>
  <c r="A231" i="1" s="1"/>
  <c r="A232" i="1" s="1"/>
  <c r="A233" i="1" s="1"/>
  <c r="A234" i="1" s="1"/>
  <c r="A235" i="1" s="1"/>
  <c r="A236" i="1" s="1"/>
  <c r="A237" i="1" s="1"/>
  <c r="A238" i="1" s="1"/>
  <c r="A239" i="1" s="1"/>
  <c r="A240" i="1" s="1"/>
  <c r="A241" i="1" s="1"/>
  <c r="A242" i="1" s="1"/>
  <c r="A243" i="1" s="1"/>
  <c r="A244" i="1" s="1"/>
  <c r="A245" i="1" s="1"/>
  <c r="A246" i="1" s="1"/>
  <c r="A247" i="1" s="1"/>
  <c r="A248" i="1" s="1"/>
  <c r="A249" i="1" s="1"/>
  <c r="A250" i="1" s="1"/>
  <c r="A251" i="1" s="1"/>
  <c r="A252" i="1" s="1"/>
  <c r="A253" i="1" s="1"/>
  <c r="A254" i="1" s="1"/>
  <c r="A255" i="1" s="1"/>
  <c r="A256" i="1" s="1"/>
  <c r="A257" i="1" s="1"/>
  <c r="A258" i="1" s="1"/>
  <c r="A259" i="1" s="1"/>
  <c r="A260" i="1" s="1"/>
  <c r="A261" i="1" s="1"/>
  <c r="A262" i="1" s="1"/>
  <c r="A263" i="1" s="1"/>
  <c r="A264" i="1" s="1"/>
  <c r="A265" i="1" s="1"/>
  <c r="A266" i="1" s="1"/>
  <c r="A267" i="1" s="1"/>
  <c r="A268" i="1" s="1"/>
  <c r="A269" i="1" s="1"/>
  <c r="A270" i="1" s="1"/>
  <c r="A271" i="1" s="1"/>
  <c r="A272" i="1" s="1"/>
  <c r="A273" i="1" s="1"/>
  <c r="A274" i="1" s="1"/>
  <c r="A275" i="1" s="1"/>
  <c r="A276" i="1" s="1"/>
  <c r="A277" i="1" s="1"/>
  <c r="A278" i="1" s="1"/>
  <c r="A279" i="1" s="1"/>
  <c r="A280" i="1" s="1"/>
  <c r="A281" i="1" s="1"/>
  <c r="A282" i="1" s="1"/>
  <c r="A283" i="1" s="1"/>
  <c r="A284" i="1" s="1"/>
  <c r="A285" i="1" s="1"/>
  <c r="A286" i="1" s="1"/>
  <c r="A287" i="1" s="1"/>
  <c r="A288" i="1" s="1"/>
  <c r="A289" i="1" s="1"/>
  <c r="A290" i="1" s="1"/>
  <c r="A291" i="1" s="1"/>
  <c r="A292" i="1" s="1"/>
  <c r="A293" i="1" s="1"/>
  <c r="A294" i="1" s="1"/>
  <c r="A295" i="1" s="1"/>
  <c r="A296" i="1" s="1"/>
  <c r="A297" i="1" s="1"/>
  <c r="A298" i="1" s="1"/>
  <c r="A299" i="1" s="1"/>
  <c r="A300" i="1" s="1"/>
  <c r="A301" i="1" s="1"/>
  <c r="A302" i="1" s="1"/>
  <c r="A303" i="1" s="1"/>
  <c r="A304" i="1" s="1"/>
  <c r="A305" i="1" s="1"/>
  <c r="A306" i="1" s="1"/>
  <c r="A307" i="1" s="1"/>
  <c r="A308" i="1" s="1"/>
  <c r="A309" i="1" s="1"/>
  <c r="A310" i="1" s="1"/>
  <c r="A311" i="1" s="1"/>
  <c r="A312" i="1" s="1"/>
  <c r="A313" i="1" s="1"/>
  <c r="A314" i="1" s="1"/>
  <c r="A315" i="1" s="1"/>
  <c r="A316" i="1" s="1"/>
  <c r="A317" i="1" s="1"/>
  <c r="A318" i="1" s="1"/>
  <c r="A319" i="1" s="1"/>
  <c r="A320" i="1" s="1"/>
  <c r="A321" i="1" s="1"/>
  <c r="A322" i="1" s="1"/>
  <c r="A323" i="1" s="1"/>
  <c r="A324" i="1" s="1"/>
  <c r="A325" i="1" s="1"/>
  <c r="A326" i="1" s="1"/>
  <c r="A327" i="1" s="1"/>
  <c r="A328" i="1" s="1"/>
  <c r="A329" i="1" s="1"/>
  <c r="A330" i="1" s="1"/>
  <c r="A331" i="1" s="1"/>
  <c r="A332" i="1" s="1"/>
  <c r="A333" i="1" s="1"/>
  <c r="A334" i="1" s="1"/>
  <c r="A335" i="1" s="1"/>
  <c r="A336" i="1" s="1"/>
  <c r="A337" i="1" s="1"/>
  <c r="A338" i="1" s="1"/>
  <c r="A339" i="1" s="1"/>
  <c r="A340" i="1" s="1"/>
  <c r="A341" i="1" s="1"/>
  <c r="A342" i="1" s="1"/>
  <c r="A343" i="1" s="1"/>
  <c r="A344" i="1" s="1"/>
  <c r="A345" i="1" s="1"/>
  <c r="A346" i="1" s="1"/>
  <c r="A347" i="1" s="1"/>
  <c r="A348" i="1" s="1"/>
  <c r="A349" i="1" s="1"/>
  <c r="A350" i="1" s="1"/>
  <c r="A351" i="1" s="1"/>
  <c r="A352" i="1" s="1"/>
  <c r="A353" i="1" s="1"/>
  <c r="A354" i="1" s="1"/>
  <c r="A355" i="1" s="1"/>
  <c r="A356" i="1" s="1"/>
  <c r="A357" i="1" s="1"/>
  <c r="A358" i="1" s="1"/>
  <c r="A359" i="1" s="1"/>
  <c r="A360" i="1" s="1"/>
  <c r="A361" i="1" s="1"/>
  <c r="A362" i="1" s="1"/>
  <c r="A363" i="1" s="1"/>
  <c r="A364" i="1" s="1"/>
  <c r="A365" i="1" s="1"/>
  <c r="A366" i="1" s="1"/>
  <c r="A367" i="1" s="1"/>
  <c r="A368" i="1" s="1"/>
  <c r="A369" i="1" s="1"/>
  <c r="A370" i="1" s="1"/>
  <c r="A371" i="1" s="1"/>
  <c r="A372" i="1" s="1"/>
  <c r="A373" i="1" s="1"/>
  <c r="A374" i="1" s="1"/>
  <c r="A375" i="1" s="1"/>
  <c r="A376" i="1" s="1"/>
  <c r="A377" i="1" s="1"/>
  <c r="A378" i="1" s="1"/>
  <c r="A379" i="1" s="1"/>
  <c r="A380" i="1" s="1"/>
  <c r="A381" i="1" s="1"/>
  <c r="A382" i="1" s="1"/>
  <c r="A383" i="1" s="1"/>
  <c r="A384" i="1" s="1"/>
  <c r="A385" i="1" s="1"/>
  <c r="A386" i="1" s="1"/>
  <c r="A387" i="1" s="1"/>
  <c r="A388" i="1" s="1"/>
  <c r="A389" i="1" s="1"/>
  <c r="A390" i="1" s="1"/>
  <c r="A391" i="1" s="1"/>
  <c r="A392" i="1" s="1"/>
  <c r="A393" i="1" s="1"/>
  <c r="A394" i="1" s="1"/>
  <c r="A395" i="1" s="1"/>
  <c r="A396" i="1" s="1"/>
  <c r="A397" i="1" s="1"/>
  <c r="A398" i="1" s="1"/>
  <c r="A399" i="1" s="1"/>
  <c r="A400" i="1" s="1"/>
  <c r="A401" i="1" s="1"/>
  <c r="A402" i="1" s="1"/>
  <c r="A403" i="1" s="1"/>
  <c r="A404" i="1" s="1"/>
  <c r="A405" i="1" s="1"/>
  <c r="A406" i="1" s="1"/>
  <c r="A407" i="1" s="1"/>
  <c r="A408" i="1" s="1"/>
  <c r="A409" i="1" s="1"/>
  <c r="A410" i="1" s="1"/>
  <c r="A411" i="1" s="1"/>
  <c r="A412" i="1" s="1"/>
  <c r="A413" i="1" s="1"/>
  <c r="A414" i="1" s="1"/>
  <c r="A415" i="1" s="1"/>
  <c r="A416" i="1" s="1"/>
  <c r="A417" i="1" s="1"/>
  <c r="A418" i="1" s="1"/>
  <c r="A419" i="1" s="1"/>
  <c r="A420" i="1" s="1"/>
  <c r="A421" i="1" s="1"/>
  <c r="A422" i="1" s="1"/>
  <c r="A423" i="1" s="1"/>
  <c r="A424" i="1" s="1"/>
  <c r="E437" i="1"/>
  <c r="Q411" i="3"/>
  <c r="S411" i="3" s="1"/>
  <c r="F411" i="3"/>
  <c r="F411" i="4" s="1"/>
  <c r="E411" i="3"/>
  <c r="E411" i="4" s="1"/>
  <c r="C411" i="3"/>
  <c r="C411" i="4" s="1"/>
  <c r="B411" i="3"/>
  <c r="B411" i="4" s="1"/>
  <c r="F629" i="1"/>
  <c r="E629" i="1"/>
  <c r="C629" i="1"/>
  <c r="B629" i="1"/>
  <c r="B473" i="1"/>
  <c r="G411" i="1"/>
  <c r="D411" i="1"/>
  <c r="Q410" i="3"/>
  <c r="S410" i="3" s="1"/>
  <c r="F410" i="3"/>
  <c r="F410" i="4" s="1"/>
  <c r="E410" i="3"/>
  <c r="E410" i="4" s="1"/>
  <c r="C410" i="3"/>
  <c r="C410" i="4" s="1"/>
  <c r="B410" i="3"/>
  <c r="G410" i="1"/>
  <c r="D410" i="1"/>
  <c r="Q409" i="3"/>
  <c r="S409" i="3" s="1"/>
  <c r="F409" i="3"/>
  <c r="E409" i="3"/>
  <c r="C409" i="3"/>
  <c r="B409" i="3"/>
  <c r="G409" i="1"/>
  <c r="D409" i="1"/>
  <c r="Q408" i="3"/>
  <c r="S408" i="3" s="1"/>
  <c r="F408" i="3"/>
  <c r="F408" i="4" s="1"/>
  <c r="E408" i="3"/>
  <c r="E408" i="4" s="1"/>
  <c r="C408" i="3"/>
  <c r="C408" i="4" s="1"/>
  <c r="B408" i="3"/>
  <c r="B408" i="4" s="1"/>
  <c r="G408" i="1"/>
  <c r="D408" i="1"/>
  <c r="Q407" i="3"/>
  <c r="S407" i="3" s="1"/>
  <c r="F407" i="3"/>
  <c r="E407" i="3"/>
  <c r="C407" i="3"/>
  <c r="B407" i="3"/>
  <c r="G407" i="1"/>
  <c r="D407" i="1"/>
  <c r="Q406" i="3"/>
  <c r="S406" i="3" s="1"/>
  <c r="F406" i="3"/>
  <c r="E406" i="3"/>
  <c r="C406" i="3"/>
  <c r="B406" i="3"/>
  <c r="F518" i="3" l="1"/>
  <c r="B518" i="3"/>
  <c r="C518" i="3"/>
  <c r="E518" i="3"/>
  <c r="A424" i="4"/>
  <c r="A425" i="1"/>
  <c r="F630" i="3"/>
  <c r="B630" i="3"/>
  <c r="C630" i="3"/>
  <c r="E630" i="3"/>
  <c r="B521" i="3"/>
  <c r="C521" i="3"/>
  <c r="F521" i="3"/>
  <c r="E521" i="3"/>
  <c r="C407" i="4"/>
  <c r="F407" i="4"/>
  <c r="E407" i="4"/>
  <c r="H410" i="1"/>
  <c r="H408" i="1"/>
  <c r="H407" i="1"/>
  <c r="H411" i="1"/>
  <c r="H409" i="1"/>
  <c r="C437" i="1"/>
  <c r="C409" i="4"/>
  <c r="F409" i="4"/>
  <c r="G411" i="3"/>
  <c r="G411" i="4" s="1"/>
  <c r="D411" i="3"/>
  <c r="D411" i="4" s="1"/>
  <c r="D410" i="3"/>
  <c r="D410" i="4" s="1"/>
  <c r="B410" i="4"/>
  <c r="G410" i="3"/>
  <c r="G409" i="3"/>
  <c r="D409" i="3"/>
  <c r="E409" i="4"/>
  <c r="B409" i="4"/>
  <c r="G408" i="3"/>
  <c r="G408" i="4" s="1"/>
  <c r="D408" i="3"/>
  <c r="D408" i="4" s="1"/>
  <c r="D407" i="3"/>
  <c r="B407" i="4"/>
  <c r="F406" i="4"/>
  <c r="G407" i="3"/>
  <c r="B406" i="4"/>
  <c r="C406" i="4"/>
  <c r="E406" i="4"/>
  <c r="D406" i="3"/>
  <c r="G406" i="3"/>
  <c r="G406" i="1"/>
  <c r="G518" i="1" s="1"/>
  <c r="G521" i="1" s="1"/>
  <c r="D406" i="1"/>
  <c r="D518" i="1" s="1"/>
  <c r="D521" i="1" s="1"/>
  <c r="Q405" i="3"/>
  <c r="S405" i="3" s="1"/>
  <c r="F405" i="3"/>
  <c r="F405" i="4" s="1"/>
  <c r="E405" i="3"/>
  <c r="E405" i="4" s="1"/>
  <c r="C405" i="3"/>
  <c r="C405" i="4" s="1"/>
  <c r="B405" i="3"/>
  <c r="B405" i="4" s="1"/>
  <c r="G405" i="1"/>
  <c r="D405" i="1"/>
  <c r="Q404" i="3"/>
  <c r="S404" i="3" s="1"/>
  <c r="F404" i="3"/>
  <c r="F404" i="4" s="1"/>
  <c r="E404" i="3"/>
  <c r="E404" i="4" s="1"/>
  <c r="C404" i="3"/>
  <c r="C404" i="4" s="1"/>
  <c r="B404" i="3"/>
  <c r="G404" i="1"/>
  <c r="D404" i="1"/>
  <c r="Q403" i="3"/>
  <c r="S403" i="3" s="1"/>
  <c r="F403" i="3"/>
  <c r="E403" i="3"/>
  <c r="C403" i="3"/>
  <c r="B403" i="3"/>
  <c r="G403" i="1"/>
  <c r="D403" i="1"/>
  <c r="Q402" i="3"/>
  <c r="S402" i="3" s="1"/>
  <c r="F402" i="3"/>
  <c r="F402" i="4" s="1"/>
  <c r="E402" i="3"/>
  <c r="E402" i="4" s="1"/>
  <c r="C402" i="3"/>
  <c r="C402" i="4" s="1"/>
  <c r="B402" i="3"/>
  <c r="B402" i="4" s="1"/>
  <c r="F627" i="1"/>
  <c r="E627" i="1"/>
  <c r="C627" i="1"/>
  <c r="B627" i="1"/>
  <c r="G402" i="1"/>
  <c r="D402" i="1"/>
  <c r="Q401" i="3"/>
  <c r="S401" i="3" s="1"/>
  <c r="F401" i="3"/>
  <c r="E401" i="3"/>
  <c r="C401" i="3"/>
  <c r="B401" i="3"/>
  <c r="G401" i="1"/>
  <c r="D401" i="1"/>
  <c r="R438" i="3"/>
  <c r="P438" i="3"/>
  <c r="O438" i="3"/>
  <c r="R437" i="3"/>
  <c r="P437" i="3"/>
  <c r="O437" i="3"/>
  <c r="N438" i="3"/>
  <c r="Q400" i="3"/>
  <c r="F400" i="3"/>
  <c r="E400" i="3"/>
  <c r="C400" i="3"/>
  <c r="B400" i="3"/>
  <c r="F626" i="1"/>
  <c r="E626" i="1"/>
  <c r="C626" i="1"/>
  <c r="F472" i="1"/>
  <c r="E472" i="1"/>
  <c r="C472" i="1"/>
  <c r="G400" i="1"/>
  <c r="D400" i="1"/>
  <c r="Q399" i="3"/>
  <c r="S399" i="3" s="1"/>
  <c r="F399" i="3"/>
  <c r="F399" i="4" s="1"/>
  <c r="E399" i="3"/>
  <c r="E399" i="4" s="1"/>
  <c r="C399" i="3"/>
  <c r="C399" i="4" s="1"/>
  <c r="B399" i="3"/>
  <c r="B399" i="4" s="1"/>
  <c r="B626" i="1"/>
  <c r="G399" i="1"/>
  <c r="D399" i="1"/>
  <c r="Q398" i="3"/>
  <c r="S398" i="3" s="1"/>
  <c r="F398" i="3"/>
  <c r="F398" i="4" s="1"/>
  <c r="E398" i="3"/>
  <c r="E398" i="4" s="1"/>
  <c r="C398" i="3"/>
  <c r="C398" i="4" s="1"/>
  <c r="B398" i="3"/>
  <c r="B398" i="4" s="1"/>
  <c r="F516" i="1"/>
  <c r="E516" i="1"/>
  <c r="C516" i="1"/>
  <c r="B516" i="1"/>
  <c r="B472" i="1"/>
  <c r="G398" i="1"/>
  <c r="D398" i="1"/>
  <c r="Q397" i="3"/>
  <c r="S397" i="3" s="1"/>
  <c r="F397" i="3"/>
  <c r="F397" i="4" s="1"/>
  <c r="E397" i="3"/>
  <c r="E397" i="4" s="1"/>
  <c r="C397" i="3"/>
  <c r="C397" i="4" s="1"/>
  <c r="B397" i="3"/>
  <c r="G397" i="1"/>
  <c r="D397" i="1"/>
  <c r="Q396" i="3"/>
  <c r="S396" i="3" s="1"/>
  <c r="F396" i="3"/>
  <c r="F396" i="4" s="1"/>
  <c r="E396" i="3"/>
  <c r="E396" i="4" s="1"/>
  <c r="C396" i="3"/>
  <c r="C396" i="4" s="1"/>
  <c r="B396" i="3"/>
  <c r="B396" i="4" s="1"/>
  <c r="G396" i="1"/>
  <c r="D396" i="1"/>
  <c r="Q395" i="3"/>
  <c r="S395" i="3" s="1"/>
  <c r="F395" i="3"/>
  <c r="E395" i="3"/>
  <c r="C395" i="3"/>
  <c r="B395" i="3"/>
  <c r="G395" i="1"/>
  <c r="D395" i="1"/>
  <c r="Q394" i="3"/>
  <c r="S394" i="3" s="1"/>
  <c r="F394" i="3"/>
  <c r="E394" i="3"/>
  <c r="C394" i="3"/>
  <c r="B394" i="3"/>
  <c r="G394" i="1"/>
  <c r="D394" i="1"/>
  <c r="D518" i="3" l="1"/>
  <c r="G518" i="3"/>
  <c r="G521" i="3" s="1"/>
  <c r="A426" i="1"/>
  <c r="A425" i="4"/>
  <c r="D474" i="1"/>
  <c r="D477" i="1" s="1"/>
  <c r="G474" i="1"/>
  <c r="F474" i="3"/>
  <c r="F477" i="3" s="1"/>
  <c r="C474" i="3"/>
  <c r="C477" i="3" s="1"/>
  <c r="E474" i="3"/>
  <c r="E477" i="3" s="1"/>
  <c r="B474" i="3"/>
  <c r="B477" i="3" s="1"/>
  <c r="G477" i="1"/>
  <c r="G630" i="3"/>
  <c r="F517" i="3"/>
  <c r="D630" i="3"/>
  <c r="B517" i="3"/>
  <c r="C517" i="3"/>
  <c r="E517" i="3"/>
  <c r="D521" i="3"/>
  <c r="G407" i="4"/>
  <c r="D407" i="4"/>
  <c r="G630" i="1"/>
  <c r="G517" i="1"/>
  <c r="D630" i="1"/>
  <c r="D517" i="1"/>
  <c r="H398" i="1"/>
  <c r="H396" i="1"/>
  <c r="H397" i="1"/>
  <c r="H402" i="1"/>
  <c r="H395" i="1"/>
  <c r="H399" i="1"/>
  <c r="H401" i="1"/>
  <c r="H394" i="1"/>
  <c r="H400" i="1"/>
  <c r="H405" i="1"/>
  <c r="H403" i="1"/>
  <c r="H406" i="1"/>
  <c r="H518" i="1" s="1"/>
  <c r="H521" i="1" s="1"/>
  <c r="F437" i="1"/>
  <c r="H404" i="1"/>
  <c r="B403" i="4"/>
  <c r="E403" i="4"/>
  <c r="F403" i="4"/>
  <c r="D409" i="4"/>
  <c r="G409" i="4"/>
  <c r="B401" i="4"/>
  <c r="C401" i="4"/>
  <c r="F401" i="4"/>
  <c r="E401" i="4"/>
  <c r="Q439" i="3"/>
  <c r="S400" i="3"/>
  <c r="S439" i="3" s="1"/>
  <c r="H411" i="3"/>
  <c r="H411" i="4" s="1"/>
  <c r="G629" i="1"/>
  <c r="D629" i="1"/>
  <c r="H410" i="3"/>
  <c r="H410" i="4" s="1"/>
  <c r="H409" i="3"/>
  <c r="G410" i="4"/>
  <c r="H408" i="3"/>
  <c r="H408" i="4" s="1"/>
  <c r="F629" i="3"/>
  <c r="C629" i="3"/>
  <c r="E629" i="3"/>
  <c r="H407" i="3"/>
  <c r="H406" i="3"/>
  <c r="C394" i="4"/>
  <c r="B629" i="3"/>
  <c r="F394" i="4"/>
  <c r="G406" i="4"/>
  <c r="D406" i="4"/>
  <c r="C395" i="4"/>
  <c r="E395" i="4"/>
  <c r="F395" i="4"/>
  <c r="D405" i="3"/>
  <c r="D405" i="4" s="1"/>
  <c r="G405" i="3"/>
  <c r="G405" i="4" s="1"/>
  <c r="D404" i="3"/>
  <c r="D404" i="4" s="1"/>
  <c r="B404" i="4"/>
  <c r="G404" i="3"/>
  <c r="G404" i="4" s="1"/>
  <c r="D403" i="3"/>
  <c r="C403" i="4"/>
  <c r="G403" i="3"/>
  <c r="D402" i="3"/>
  <c r="D402" i="4" s="1"/>
  <c r="G627" i="1"/>
  <c r="G402" i="3"/>
  <c r="D627" i="1"/>
  <c r="D401" i="3"/>
  <c r="G401" i="3"/>
  <c r="D400" i="3"/>
  <c r="E400" i="4"/>
  <c r="C400" i="4"/>
  <c r="F400" i="4"/>
  <c r="B400" i="4"/>
  <c r="F627" i="3"/>
  <c r="C627" i="3"/>
  <c r="E627" i="3"/>
  <c r="B627" i="3"/>
  <c r="G400" i="3"/>
  <c r="D399" i="3"/>
  <c r="D399" i="4" s="1"/>
  <c r="G399" i="3"/>
  <c r="G399" i="4" s="1"/>
  <c r="D398" i="3"/>
  <c r="D398" i="4" s="1"/>
  <c r="G398" i="3"/>
  <c r="G398" i="4" s="1"/>
  <c r="D397" i="3"/>
  <c r="B397" i="4"/>
  <c r="G397" i="3"/>
  <c r="D396" i="3"/>
  <c r="D396" i="4" s="1"/>
  <c r="G396" i="3"/>
  <c r="G396" i="4" s="1"/>
  <c r="D395" i="3"/>
  <c r="B395" i="4"/>
  <c r="G394" i="3"/>
  <c r="G395" i="3"/>
  <c r="D394" i="3"/>
  <c r="E394" i="4"/>
  <c r="B394" i="4"/>
  <c r="Q393" i="3"/>
  <c r="S393" i="3" s="1"/>
  <c r="F393" i="3"/>
  <c r="F393" i="4" s="1"/>
  <c r="E393" i="3"/>
  <c r="E393" i="4" s="1"/>
  <c r="C393" i="3"/>
  <c r="C393" i="4" s="1"/>
  <c r="B393" i="3"/>
  <c r="G393" i="1"/>
  <c r="D393" i="1"/>
  <c r="Q392" i="3"/>
  <c r="S392" i="3" s="1"/>
  <c r="F392" i="3"/>
  <c r="F392" i="4" s="1"/>
  <c r="E392" i="3"/>
  <c r="E392" i="4" s="1"/>
  <c r="C392" i="3"/>
  <c r="C392" i="4" s="1"/>
  <c r="B392" i="3"/>
  <c r="B392" i="4" s="1"/>
  <c r="G392" i="1"/>
  <c r="D392" i="1"/>
  <c r="Q391" i="3"/>
  <c r="S391" i="3" s="1"/>
  <c r="F391" i="3"/>
  <c r="E391" i="3"/>
  <c r="C391" i="3"/>
  <c r="B391" i="3"/>
  <c r="G391" i="1"/>
  <c r="D391" i="1"/>
  <c r="Q390" i="3"/>
  <c r="S390" i="3" s="1"/>
  <c r="F390" i="3"/>
  <c r="F390" i="4" s="1"/>
  <c r="E390" i="3"/>
  <c r="E390" i="4" s="1"/>
  <c r="C390" i="3"/>
  <c r="C390" i="4" s="1"/>
  <c r="B390" i="3"/>
  <c r="B390" i="4" s="1"/>
  <c r="G390" i="1"/>
  <c r="D390" i="1"/>
  <c r="Q389" i="3"/>
  <c r="F389" i="3"/>
  <c r="F389" i="4" s="1"/>
  <c r="E389" i="3"/>
  <c r="E389" i="4" s="1"/>
  <c r="C389" i="3"/>
  <c r="C389" i="4" s="1"/>
  <c r="B389" i="3"/>
  <c r="B389" i="4" s="1"/>
  <c r="G389" i="1"/>
  <c r="D389" i="1"/>
  <c r="N437" i="3"/>
  <c r="Q388" i="3"/>
  <c r="F388" i="3"/>
  <c r="E388" i="3"/>
  <c r="C388" i="3"/>
  <c r="B388" i="3"/>
  <c r="F624" i="1"/>
  <c r="E624" i="1"/>
  <c r="C624" i="1"/>
  <c r="B624" i="1"/>
  <c r="D376" i="1"/>
  <c r="G376" i="1"/>
  <c r="D377" i="1"/>
  <c r="G377" i="1"/>
  <c r="D378" i="1"/>
  <c r="G378" i="1"/>
  <c r="D379" i="1"/>
  <c r="G379" i="1"/>
  <c r="D380" i="1"/>
  <c r="G380" i="1"/>
  <c r="D381" i="1"/>
  <c r="G381" i="1"/>
  <c r="D382" i="1"/>
  <c r="G382" i="1"/>
  <c r="D383" i="1"/>
  <c r="G383" i="1"/>
  <c r="D384" i="1"/>
  <c r="G384" i="1"/>
  <c r="D385" i="1"/>
  <c r="G385" i="1"/>
  <c r="D386" i="1"/>
  <c r="G386" i="1"/>
  <c r="D387" i="1"/>
  <c r="G387" i="1"/>
  <c r="G388" i="1"/>
  <c r="D388" i="1"/>
  <c r="Q387" i="3"/>
  <c r="S387" i="3" s="1"/>
  <c r="F387" i="3"/>
  <c r="E387" i="3"/>
  <c r="C387" i="3"/>
  <c r="B387" i="3"/>
  <c r="Q386" i="3"/>
  <c r="S386" i="3" s="1"/>
  <c r="F386" i="3"/>
  <c r="F386" i="4" s="1"/>
  <c r="E386" i="3"/>
  <c r="E386" i="4" s="1"/>
  <c r="C386" i="3"/>
  <c r="C386" i="4" s="1"/>
  <c r="B386" i="3"/>
  <c r="B386" i="4" s="1"/>
  <c r="Q385" i="3"/>
  <c r="S385" i="3" s="1"/>
  <c r="F385" i="3"/>
  <c r="F385" i="4" s="1"/>
  <c r="E385" i="3"/>
  <c r="E385" i="4" s="1"/>
  <c r="C385" i="3"/>
  <c r="C385" i="4" s="1"/>
  <c r="B385" i="3"/>
  <c r="B385" i="4" s="1"/>
  <c r="F623" i="1"/>
  <c r="E623" i="1"/>
  <c r="C623" i="1"/>
  <c r="Q384" i="3"/>
  <c r="S384" i="3" s="1"/>
  <c r="F384" i="3"/>
  <c r="F384" i="4" s="1"/>
  <c r="E384" i="3"/>
  <c r="E384" i="4" s="1"/>
  <c r="C384" i="3"/>
  <c r="B384" i="3"/>
  <c r="B384" i="4" s="1"/>
  <c r="Q383" i="3"/>
  <c r="S383" i="3" s="1"/>
  <c r="F383" i="3"/>
  <c r="E383" i="3"/>
  <c r="C383" i="3"/>
  <c r="B383" i="3"/>
  <c r="Q382" i="3"/>
  <c r="S382" i="3" s="1"/>
  <c r="F382" i="3"/>
  <c r="E382" i="3"/>
  <c r="C382" i="3"/>
  <c r="B382" i="3"/>
  <c r="B623" i="1"/>
  <c r="F515" i="1"/>
  <c r="E515" i="1"/>
  <c r="C515" i="1"/>
  <c r="F514" i="1"/>
  <c r="E514" i="1"/>
  <c r="C514" i="1"/>
  <c r="B515" i="1"/>
  <c r="Q381" i="3"/>
  <c r="S381" i="3" s="1"/>
  <c r="F381" i="3"/>
  <c r="F381" i="4" s="1"/>
  <c r="E381" i="3"/>
  <c r="E381" i="4" s="1"/>
  <c r="C381" i="3"/>
  <c r="C381" i="4" s="1"/>
  <c r="B381" i="3"/>
  <c r="B381" i="4" s="1"/>
  <c r="Q380" i="3"/>
  <c r="S380" i="3" s="1"/>
  <c r="F380" i="3"/>
  <c r="F380" i="4" s="1"/>
  <c r="E380" i="3"/>
  <c r="E380" i="4" s="1"/>
  <c r="C380" i="3"/>
  <c r="C380" i="4" s="1"/>
  <c r="B380" i="3"/>
  <c r="B380" i="4" s="1"/>
  <c r="H518" i="3" l="1"/>
  <c r="H521" i="3" s="1"/>
  <c r="A427" i="1"/>
  <c r="A426" i="4"/>
  <c r="H474" i="1"/>
  <c r="H477" i="1" s="1"/>
  <c r="G474" i="3"/>
  <c r="G477" i="3" s="1"/>
  <c r="D474" i="3"/>
  <c r="D477" i="3" s="1"/>
  <c r="H630" i="3"/>
  <c r="D517" i="3"/>
  <c r="G517" i="3"/>
  <c r="H407" i="4"/>
  <c r="H517" i="1"/>
  <c r="H630" i="1"/>
  <c r="H379" i="1"/>
  <c r="H392" i="1"/>
  <c r="H388" i="1"/>
  <c r="H393" i="1"/>
  <c r="H378" i="1"/>
  <c r="H387" i="1"/>
  <c r="H376" i="1"/>
  <c r="H386" i="1"/>
  <c r="H381" i="1"/>
  <c r="H380" i="1"/>
  <c r="H391" i="1"/>
  <c r="H389" i="1"/>
  <c r="H385" i="1"/>
  <c r="H377" i="1"/>
  <c r="H383" i="1"/>
  <c r="H390" i="1"/>
  <c r="H384" i="1"/>
  <c r="H382" i="1"/>
  <c r="H409" i="4"/>
  <c r="D403" i="4"/>
  <c r="G401" i="4"/>
  <c r="D401" i="4"/>
  <c r="E473" i="3"/>
  <c r="G473" i="1"/>
  <c r="D473" i="1"/>
  <c r="F473" i="3"/>
  <c r="B473" i="3"/>
  <c r="C473" i="3"/>
  <c r="H629" i="1"/>
  <c r="D629" i="3"/>
  <c r="G629" i="3"/>
  <c r="H405" i="3"/>
  <c r="H405" i="4" s="1"/>
  <c r="H403" i="3"/>
  <c r="G400" i="4"/>
  <c r="D400" i="4"/>
  <c r="H402" i="3"/>
  <c r="H402" i="4" s="1"/>
  <c r="H406" i="4"/>
  <c r="D395" i="4"/>
  <c r="H404" i="3"/>
  <c r="H404" i="4" s="1"/>
  <c r="H398" i="3"/>
  <c r="H398" i="4" s="1"/>
  <c r="G403" i="4"/>
  <c r="G402" i="4"/>
  <c r="H627" i="1"/>
  <c r="H401" i="3"/>
  <c r="D627" i="3"/>
  <c r="H400" i="3"/>
  <c r="G627" i="3"/>
  <c r="Q438" i="3"/>
  <c r="G397" i="4"/>
  <c r="D397" i="4"/>
  <c r="E391" i="4"/>
  <c r="F391" i="4"/>
  <c r="C391" i="4"/>
  <c r="B387" i="4"/>
  <c r="F387" i="4"/>
  <c r="C387" i="4"/>
  <c r="E387" i="4"/>
  <c r="H399" i="3"/>
  <c r="H399" i="4" s="1"/>
  <c r="F626" i="3"/>
  <c r="B626" i="3"/>
  <c r="C626" i="3"/>
  <c r="E626" i="3"/>
  <c r="D626" i="1"/>
  <c r="G626" i="1"/>
  <c r="G472" i="1"/>
  <c r="D472" i="1"/>
  <c r="H397" i="3"/>
  <c r="H397" i="4" s="1"/>
  <c r="G516" i="1"/>
  <c r="D516" i="1"/>
  <c r="H396" i="3"/>
  <c r="H396" i="4" s="1"/>
  <c r="G394" i="4"/>
  <c r="S388" i="3"/>
  <c r="H395" i="3"/>
  <c r="G395" i="4"/>
  <c r="B516" i="3"/>
  <c r="E516" i="3"/>
  <c r="C516" i="3"/>
  <c r="F516" i="3"/>
  <c r="H394" i="3"/>
  <c r="D394" i="4"/>
  <c r="B382" i="4"/>
  <c r="B383" i="4"/>
  <c r="E383" i="4"/>
  <c r="F383" i="4"/>
  <c r="C383" i="4"/>
  <c r="D393" i="3"/>
  <c r="D393" i="4" s="1"/>
  <c r="B393" i="4"/>
  <c r="D391" i="3"/>
  <c r="G393" i="3"/>
  <c r="D392" i="3"/>
  <c r="D392" i="4" s="1"/>
  <c r="G392" i="3"/>
  <c r="G392" i="4" s="1"/>
  <c r="B391" i="4"/>
  <c r="G391" i="3"/>
  <c r="D390" i="3"/>
  <c r="D390" i="4" s="1"/>
  <c r="G390" i="3"/>
  <c r="G390" i="4" s="1"/>
  <c r="G389" i="3"/>
  <c r="G389" i="4" s="1"/>
  <c r="D389" i="3"/>
  <c r="D389" i="4" s="1"/>
  <c r="S389" i="3"/>
  <c r="F388" i="4"/>
  <c r="D388" i="3"/>
  <c r="B388" i="4"/>
  <c r="C388" i="4"/>
  <c r="E388" i="4"/>
  <c r="C624" i="3"/>
  <c r="F624" i="3"/>
  <c r="E624" i="3"/>
  <c r="B624" i="3"/>
  <c r="G388" i="3"/>
  <c r="D387" i="3"/>
  <c r="G624" i="1"/>
  <c r="D624" i="1"/>
  <c r="G387" i="3"/>
  <c r="G386" i="3"/>
  <c r="G386" i="4" s="1"/>
  <c r="D386" i="3"/>
  <c r="D386" i="4" s="1"/>
  <c r="G385" i="3"/>
  <c r="D385" i="3"/>
  <c r="C384" i="4"/>
  <c r="D384" i="3"/>
  <c r="D384" i="4" s="1"/>
  <c r="G384" i="3"/>
  <c r="G384" i="4" s="1"/>
  <c r="D383" i="3"/>
  <c r="G383" i="3"/>
  <c r="F382" i="4"/>
  <c r="C382" i="4"/>
  <c r="E382" i="4"/>
  <c r="D382" i="3"/>
  <c r="G382" i="3"/>
  <c r="D381" i="3"/>
  <c r="D381" i="4" s="1"/>
  <c r="G381" i="3"/>
  <c r="G381" i="4" s="1"/>
  <c r="G380" i="3"/>
  <c r="G380" i="4" s="1"/>
  <c r="D380" i="3"/>
  <c r="Q379" i="3"/>
  <c r="S379" i="3" s="1"/>
  <c r="F379" i="3"/>
  <c r="E379" i="3"/>
  <c r="C379" i="3"/>
  <c r="B379" i="3"/>
  <c r="Q378" i="3"/>
  <c r="S378" i="3" s="1"/>
  <c r="F378" i="3"/>
  <c r="F378" i="4" s="1"/>
  <c r="E378" i="3"/>
  <c r="C378" i="3"/>
  <c r="C378" i="4" s="1"/>
  <c r="B378" i="3"/>
  <c r="B378" i="4" s="1"/>
  <c r="Q377" i="3"/>
  <c r="S377" i="3" s="1"/>
  <c r="F377" i="3"/>
  <c r="E377" i="3"/>
  <c r="C377" i="3"/>
  <c r="B377" i="3"/>
  <c r="R436" i="3"/>
  <c r="P436" i="3"/>
  <c r="O436" i="3"/>
  <c r="N436" i="3"/>
  <c r="Q376" i="3"/>
  <c r="F376" i="3"/>
  <c r="E376" i="3"/>
  <c r="C376" i="3"/>
  <c r="B376" i="3"/>
  <c r="F621" i="1"/>
  <c r="E621" i="1"/>
  <c r="C621" i="1"/>
  <c r="B621" i="1"/>
  <c r="F471" i="1"/>
  <c r="E471" i="1"/>
  <c r="C471" i="1"/>
  <c r="B471" i="1"/>
  <c r="Q375" i="3"/>
  <c r="S375" i="3" s="1"/>
  <c r="F375" i="3"/>
  <c r="F375" i="4" s="1"/>
  <c r="E375" i="3"/>
  <c r="C375" i="3"/>
  <c r="C375" i="4" s="1"/>
  <c r="B375" i="3"/>
  <c r="F620" i="1"/>
  <c r="E620" i="1"/>
  <c r="C620" i="1"/>
  <c r="G375" i="1"/>
  <c r="D375" i="1"/>
  <c r="Q374" i="3"/>
  <c r="S374" i="3" s="1"/>
  <c r="F374" i="3"/>
  <c r="F374" i="4" s="1"/>
  <c r="E374" i="3"/>
  <c r="E374" i="4" s="1"/>
  <c r="C374" i="3"/>
  <c r="C374" i="4" s="1"/>
  <c r="B374" i="3"/>
  <c r="G374" i="1"/>
  <c r="D374" i="1"/>
  <c r="A428" i="1" l="1"/>
  <c r="A427" i="4"/>
  <c r="H474" i="3"/>
  <c r="H477" i="3" s="1"/>
  <c r="H517" i="3"/>
  <c r="H375" i="1"/>
  <c r="H374" i="1"/>
  <c r="A413" i="4"/>
  <c r="H403" i="4"/>
  <c r="H401" i="4"/>
  <c r="D473" i="3"/>
  <c r="H473" i="1"/>
  <c r="G473" i="3"/>
  <c r="H629" i="3"/>
  <c r="H400" i="4"/>
  <c r="H395" i="4"/>
  <c r="C472" i="3"/>
  <c r="F472" i="3"/>
  <c r="Q437" i="3"/>
  <c r="H627" i="3"/>
  <c r="E472" i="3"/>
  <c r="S438" i="3"/>
  <c r="G391" i="4"/>
  <c r="D391" i="4"/>
  <c r="D387" i="4"/>
  <c r="G626" i="3"/>
  <c r="D626" i="3"/>
  <c r="H626" i="1"/>
  <c r="H472" i="1"/>
  <c r="H516" i="1"/>
  <c r="H394" i="4"/>
  <c r="B472" i="3"/>
  <c r="G516" i="3"/>
  <c r="D516" i="3"/>
  <c r="H393" i="3"/>
  <c r="H393" i="4" s="1"/>
  <c r="G383" i="4"/>
  <c r="D383" i="4"/>
  <c r="G393" i="4"/>
  <c r="H391" i="3"/>
  <c r="H392" i="3"/>
  <c r="H392" i="4" s="1"/>
  <c r="H390" i="3"/>
  <c r="H390" i="4" s="1"/>
  <c r="D388" i="4"/>
  <c r="G388" i="4"/>
  <c r="H389" i="3"/>
  <c r="H389" i="4" s="1"/>
  <c r="D624" i="3"/>
  <c r="G624" i="3"/>
  <c r="S376" i="3"/>
  <c r="S437" i="3" s="1"/>
  <c r="E379" i="4"/>
  <c r="H388" i="3"/>
  <c r="C379" i="4"/>
  <c r="F379" i="4"/>
  <c r="B379" i="4"/>
  <c r="D385" i="4"/>
  <c r="G385" i="4"/>
  <c r="B377" i="4"/>
  <c r="C377" i="4"/>
  <c r="E377" i="4"/>
  <c r="F377" i="4"/>
  <c r="H387" i="3"/>
  <c r="G387" i="4"/>
  <c r="H624" i="1"/>
  <c r="F623" i="3"/>
  <c r="E623" i="3"/>
  <c r="C623" i="3"/>
  <c r="H386" i="3"/>
  <c r="H386" i="4" s="1"/>
  <c r="H385" i="3"/>
  <c r="G623" i="1"/>
  <c r="D623" i="1"/>
  <c r="H384" i="3"/>
  <c r="H384" i="4" s="1"/>
  <c r="H383" i="3"/>
  <c r="H382" i="3"/>
  <c r="D382" i="4"/>
  <c r="G382" i="4"/>
  <c r="B623" i="3"/>
  <c r="H380" i="3"/>
  <c r="H380" i="4" s="1"/>
  <c r="H381" i="3"/>
  <c r="H381" i="4" s="1"/>
  <c r="D380" i="4"/>
  <c r="G378" i="3"/>
  <c r="G378" i="4" s="1"/>
  <c r="G379" i="3"/>
  <c r="D379" i="3"/>
  <c r="E378" i="4"/>
  <c r="D378" i="3"/>
  <c r="D378" i="4" s="1"/>
  <c r="G377" i="3"/>
  <c r="D376" i="3"/>
  <c r="D377" i="3"/>
  <c r="F376" i="4"/>
  <c r="B376" i="4"/>
  <c r="C376" i="4"/>
  <c r="E376" i="4"/>
  <c r="D375" i="3"/>
  <c r="D375" i="4" s="1"/>
  <c r="G375" i="3"/>
  <c r="G375" i="4" s="1"/>
  <c r="G376" i="3"/>
  <c r="B375" i="4"/>
  <c r="E375" i="4"/>
  <c r="D374" i="3"/>
  <c r="D374" i="4" s="1"/>
  <c r="B374" i="4"/>
  <c r="G374" i="3"/>
  <c r="G374" i="4" s="1"/>
  <c r="C370" i="3"/>
  <c r="Q373" i="3"/>
  <c r="S373" i="3" s="1"/>
  <c r="F373" i="3"/>
  <c r="E373" i="3"/>
  <c r="C373" i="3"/>
  <c r="B373" i="3"/>
  <c r="G373" i="1"/>
  <c r="D373" i="1"/>
  <c r="A429" i="1" l="1"/>
  <c r="A428" i="4"/>
  <c r="H373" i="1"/>
  <c r="A414" i="4"/>
  <c r="H473" i="3"/>
  <c r="D472" i="3"/>
  <c r="G472" i="3"/>
  <c r="H391" i="4"/>
  <c r="H387" i="4"/>
  <c r="H626" i="3"/>
  <c r="H516" i="3"/>
  <c r="H383" i="4"/>
  <c r="H388" i="4"/>
  <c r="H624" i="3"/>
  <c r="H385" i="4"/>
  <c r="G379" i="4"/>
  <c r="D379" i="4"/>
  <c r="D377" i="4"/>
  <c r="G623" i="3"/>
  <c r="D623" i="3"/>
  <c r="H623" i="1"/>
  <c r="H382" i="4"/>
  <c r="H379" i="3"/>
  <c r="H378" i="3"/>
  <c r="H378" i="4" s="1"/>
  <c r="D376" i="4"/>
  <c r="H377" i="3"/>
  <c r="G377" i="4"/>
  <c r="G376" i="4"/>
  <c r="B373" i="4"/>
  <c r="C373" i="4"/>
  <c r="H376" i="3"/>
  <c r="F373" i="4"/>
  <c r="H375" i="3"/>
  <c r="H375" i="4" s="1"/>
  <c r="H374" i="3"/>
  <c r="H374" i="4" s="1"/>
  <c r="G373" i="3"/>
  <c r="E373" i="4"/>
  <c r="D373" i="3"/>
  <c r="Q372" i="3"/>
  <c r="S372" i="3" s="1"/>
  <c r="F372" i="3"/>
  <c r="F372" i="4" s="1"/>
  <c r="E372" i="3"/>
  <c r="E372" i="4" s="1"/>
  <c r="C372" i="3"/>
  <c r="C372" i="4" s="1"/>
  <c r="B372" i="3"/>
  <c r="B372" i="4" s="1"/>
  <c r="G372" i="1"/>
  <c r="D372" i="1"/>
  <c r="A430" i="1" l="1"/>
  <c r="A429" i="4"/>
  <c r="H472" i="3"/>
  <c r="A415" i="4"/>
  <c r="H372" i="1"/>
  <c r="H379" i="4"/>
  <c r="H377" i="4"/>
  <c r="H623" i="3"/>
  <c r="H376" i="4"/>
  <c r="G373" i="4"/>
  <c r="H373" i="3"/>
  <c r="D373" i="4"/>
  <c r="D372" i="3"/>
  <c r="D372" i="4" s="1"/>
  <c r="G372" i="3"/>
  <c r="Q371" i="3"/>
  <c r="S371" i="3" s="1"/>
  <c r="F371" i="3"/>
  <c r="E371" i="3"/>
  <c r="C371" i="3"/>
  <c r="C515" i="3" s="1"/>
  <c r="B371" i="3"/>
  <c r="G371" i="1"/>
  <c r="D371" i="1"/>
  <c r="A431" i="1" l="1"/>
  <c r="A430" i="4"/>
  <c r="A416" i="4"/>
  <c r="H371" i="1"/>
  <c r="F371" i="4"/>
  <c r="E371" i="4"/>
  <c r="C621" i="3"/>
  <c r="H373" i="4"/>
  <c r="C371" i="4"/>
  <c r="H372" i="3"/>
  <c r="H372" i="4" s="1"/>
  <c r="D371" i="3"/>
  <c r="G372" i="4"/>
  <c r="B371" i="4"/>
  <c r="G371" i="3"/>
  <c r="Q370" i="3"/>
  <c r="S370" i="3" s="1"/>
  <c r="F370" i="3"/>
  <c r="F515" i="3" s="1"/>
  <c r="E370" i="3"/>
  <c r="E515" i="3" s="1"/>
  <c r="B370" i="3"/>
  <c r="B515" i="3" s="1"/>
  <c r="B514" i="1"/>
  <c r="G370" i="1"/>
  <c r="G515" i="1" s="1"/>
  <c r="D370" i="1"/>
  <c r="A432" i="1" l="1"/>
  <c r="A431" i="4"/>
  <c r="A417" i="4"/>
  <c r="D515" i="1"/>
  <c r="H370" i="1"/>
  <c r="H515" i="1" s="1"/>
  <c r="D371" i="4"/>
  <c r="B621" i="3"/>
  <c r="F621" i="3"/>
  <c r="E621" i="3"/>
  <c r="G621" i="1"/>
  <c r="D621" i="1"/>
  <c r="H371" i="3"/>
  <c r="G371" i="4"/>
  <c r="E370" i="4"/>
  <c r="F370" i="4"/>
  <c r="B370" i="4"/>
  <c r="C370" i="4"/>
  <c r="D370" i="3"/>
  <c r="D515" i="3" s="1"/>
  <c r="G370" i="3"/>
  <c r="G515" i="3" s="1"/>
  <c r="B620" i="1"/>
  <c r="Q369" i="3"/>
  <c r="S369" i="3" s="1"/>
  <c r="F369" i="3"/>
  <c r="E369" i="3"/>
  <c r="C369" i="3"/>
  <c r="B369" i="3"/>
  <c r="G369" i="1"/>
  <c r="D369" i="1"/>
  <c r="G368" i="1"/>
  <c r="D368" i="1"/>
  <c r="A418" i="4" l="1"/>
  <c r="H368" i="1"/>
  <c r="H369" i="1"/>
  <c r="B369" i="4"/>
  <c r="C369" i="4"/>
  <c r="E369" i="4"/>
  <c r="F369" i="4"/>
  <c r="H371" i="4"/>
  <c r="G621" i="3"/>
  <c r="D621" i="3"/>
  <c r="H621" i="1"/>
  <c r="H370" i="3"/>
  <c r="H515" i="3" s="1"/>
  <c r="D370" i="4"/>
  <c r="G370" i="4"/>
  <c r="G369" i="3"/>
  <c r="D369" i="3"/>
  <c r="E367" i="3"/>
  <c r="Q368" i="3"/>
  <c r="S368" i="3" s="1"/>
  <c r="F368" i="3"/>
  <c r="F368" i="4" s="1"/>
  <c r="E368" i="3"/>
  <c r="E368" i="4" s="1"/>
  <c r="C368" i="3"/>
  <c r="C368" i="4" s="1"/>
  <c r="B368" i="3"/>
  <c r="B368" i="4" s="1"/>
  <c r="A419" i="4" l="1"/>
  <c r="B437" i="1"/>
  <c r="G369" i="4"/>
  <c r="D369" i="4"/>
  <c r="H621" i="3"/>
  <c r="E367" i="4"/>
  <c r="H370" i="4"/>
  <c r="H369" i="3"/>
  <c r="D368" i="3"/>
  <c r="D368" i="4" s="1"/>
  <c r="G368" i="3"/>
  <c r="Q367" i="3"/>
  <c r="S367" i="3" s="1"/>
  <c r="F367" i="3"/>
  <c r="C367" i="3"/>
  <c r="B367" i="3"/>
  <c r="G367" i="1"/>
  <c r="D367" i="1"/>
  <c r="A420" i="4" l="1"/>
  <c r="H367" i="1"/>
  <c r="H369" i="4"/>
  <c r="F367" i="4"/>
  <c r="B367" i="4"/>
  <c r="C367" i="4"/>
  <c r="H368" i="3"/>
  <c r="H368" i="4" s="1"/>
  <c r="G368" i="4"/>
  <c r="D367" i="3"/>
  <c r="G367" i="3"/>
  <c r="Q366" i="3"/>
  <c r="S366" i="3" s="1"/>
  <c r="F366" i="3"/>
  <c r="F366" i="4" s="1"/>
  <c r="E366" i="3"/>
  <c r="E366" i="4" s="1"/>
  <c r="C366" i="3"/>
  <c r="C366" i="4" s="1"/>
  <c r="B366" i="3"/>
  <c r="B366" i="4" s="1"/>
  <c r="G366" i="1"/>
  <c r="D366" i="1"/>
  <c r="A421" i="4" l="1"/>
  <c r="H366" i="1"/>
  <c r="D367" i="4"/>
  <c r="G367" i="4"/>
  <c r="H367" i="3"/>
  <c r="G366" i="3"/>
  <c r="G366" i="4" s="1"/>
  <c r="D366" i="3"/>
  <c r="D366" i="4" s="1"/>
  <c r="Q365" i="3"/>
  <c r="S365" i="3" s="1"/>
  <c r="F365" i="3"/>
  <c r="E365" i="3"/>
  <c r="C365" i="3"/>
  <c r="B365" i="3"/>
  <c r="G365" i="1"/>
  <c r="D365" i="1"/>
  <c r="A422" i="4" l="1"/>
  <c r="H365" i="1"/>
  <c r="H367" i="4"/>
  <c r="C365" i="4"/>
  <c r="B365" i="4"/>
  <c r="E365" i="4"/>
  <c r="H366" i="3"/>
  <c r="H366" i="4" s="1"/>
  <c r="G365" i="3"/>
  <c r="F365" i="4"/>
  <c r="D365" i="3"/>
  <c r="R435" i="3"/>
  <c r="P435" i="3"/>
  <c r="O435" i="3"/>
  <c r="N435" i="3"/>
  <c r="Q364" i="3"/>
  <c r="Q436" i="3" s="1"/>
  <c r="F364" i="3"/>
  <c r="E364" i="3"/>
  <c r="C364" i="3"/>
  <c r="B364" i="3"/>
  <c r="F618" i="1"/>
  <c r="E618" i="1"/>
  <c r="C618" i="1"/>
  <c r="B618" i="1"/>
  <c r="F470" i="1"/>
  <c r="E470" i="1"/>
  <c r="C470" i="1"/>
  <c r="B470" i="1"/>
  <c r="G364" i="1"/>
  <c r="D364" i="1"/>
  <c r="A423" i="4" l="1"/>
  <c r="D471" i="1"/>
  <c r="H364" i="1"/>
  <c r="B620" i="3"/>
  <c r="B471" i="3"/>
  <c r="F620" i="3"/>
  <c r="F471" i="3"/>
  <c r="C620" i="3"/>
  <c r="C471" i="3"/>
  <c r="E620" i="3"/>
  <c r="E471" i="3"/>
  <c r="G365" i="4"/>
  <c r="D365" i="4"/>
  <c r="G620" i="1"/>
  <c r="G471" i="1"/>
  <c r="D620" i="1"/>
  <c r="S364" i="3"/>
  <c r="S436" i="3" s="1"/>
  <c r="F364" i="4"/>
  <c r="G364" i="3"/>
  <c r="C364" i="4"/>
  <c r="H365" i="3"/>
  <c r="E364" i="4"/>
  <c r="B364" i="4"/>
  <c r="D364" i="3"/>
  <c r="Q363" i="3"/>
  <c r="S363" i="3" s="1"/>
  <c r="F363" i="3"/>
  <c r="F363" i="4" s="1"/>
  <c r="E363" i="3"/>
  <c r="E363" i="4" s="1"/>
  <c r="C363" i="3"/>
  <c r="C363" i="4" s="1"/>
  <c r="B363" i="3"/>
  <c r="G363" i="1"/>
  <c r="D363" i="1"/>
  <c r="H363" i="1" l="1"/>
  <c r="G620" i="3"/>
  <c r="G471" i="3"/>
  <c r="D620" i="3"/>
  <c r="D471" i="3"/>
  <c r="H365" i="4"/>
  <c r="H620" i="1"/>
  <c r="H471" i="1"/>
  <c r="H364" i="3"/>
  <c r="G364" i="4"/>
  <c r="D364" i="4"/>
  <c r="D363" i="3"/>
  <c r="D363" i="4" s="1"/>
  <c r="B363" i="4"/>
  <c r="G363" i="3"/>
  <c r="G363" i="4" s="1"/>
  <c r="Q362" i="3"/>
  <c r="S362" i="3" s="1"/>
  <c r="F362" i="3"/>
  <c r="F362" i="4" s="1"/>
  <c r="E362" i="3"/>
  <c r="E362" i="4" s="1"/>
  <c r="C362" i="3"/>
  <c r="C362" i="4" s="1"/>
  <c r="B362" i="3"/>
  <c r="G362" i="1"/>
  <c r="D362" i="1"/>
  <c r="H362" i="1" l="1"/>
  <c r="H620" i="3"/>
  <c r="H471" i="3"/>
  <c r="H364" i="4"/>
  <c r="H363" i="3"/>
  <c r="H363" i="4" s="1"/>
  <c r="D362" i="3"/>
  <c r="D362" i="4" s="1"/>
  <c r="B362" i="4"/>
  <c r="G362" i="3"/>
  <c r="Q361" i="3"/>
  <c r="S361" i="3" s="1"/>
  <c r="F361" i="3"/>
  <c r="F361" i="4" s="1"/>
  <c r="E361" i="3"/>
  <c r="C361" i="3"/>
  <c r="C361" i="4" s="1"/>
  <c r="B361" i="3"/>
  <c r="B361" i="4" s="1"/>
  <c r="G361" i="1"/>
  <c r="D361" i="1"/>
  <c r="H361" i="1" l="1"/>
  <c r="H362" i="3"/>
  <c r="H362" i="4" s="1"/>
  <c r="G362" i="4"/>
  <c r="G361" i="3"/>
  <c r="G361" i="4" s="1"/>
  <c r="E361" i="4"/>
  <c r="D361" i="3"/>
  <c r="D361" i="4" s="1"/>
  <c r="Q360" i="3"/>
  <c r="S360" i="3" s="1"/>
  <c r="F360" i="3"/>
  <c r="F360" i="4" s="1"/>
  <c r="E360" i="3"/>
  <c r="E360" i="4" s="1"/>
  <c r="C360" i="3"/>
  <c r="C360" i="4" s="1"/>
  <c r="B360" i="3"/>
  <c r="G360" i="1"/>
  <c r="D360" i="1"/>
  <c r="H360" i="1" l="1"/>
  <c r="D360" i="3"/>
  <c r="D360" i="4" s="1"/>
  <c r="H361" i="3"/>
  <c r="H361" i="4" s="1"/>
  <c r="B360" i="4"/>
  <c r="G360" i="3"/>
  <c r="G360" i="4" s="1"/>
  <c r="Q359" i="3"/>
  <c r="S359" i="3" s="1"/>
  <c r="F359" i="3"/>
  <c r="E359" i="3"/>
  <c r="E359" i="4" s="1"/>
  <c r="C359" i="3"/>
  <c r="C359" i="4" s="1"/>
  <c r="B359" i="3"/>
  <c r="B359" i="4" s="1"/>
  <c r="G359" i="1"/>
  <c r="D359" i="1"/>
  <c r="H359" i="1" l="1"/>
  <c r="H360" i="3"/>
  <c r="H360" i="4" s="1"/>
  <c r="G359" i="3"/>
  <c r="G359" i="4" s="1"/>
  <c r="F359" i="4"/>
  <c r="D359" i="3"/>
  <c r="D359" i="4" s="1"/>
  <c r="Q358" i="3"/>
  <c r="S358" i="3" s="1"/>
  <c r="F358" i="3"/>
  <c r="E358" i="3"/>
  <c r="C358" i="3"/>
  <c r="B358" i="3"/>
  <c r="B514" i="3" s="1"/>
  <c r="F617" i="1"/>
  <c r="E617" i="1"/>
  <c r="C617" i="1"/>
  <c r="B617" i="1"/>
  <c r="F513" i="1"/>
  <c r="E513" i="1"/>
  <c r="C513" i="1"/>
  <c r="B513" i="1"/>
  <c r="G358" i="1"/>
  <c r="G514" i="1" s="1"/>
  <c r="D358" i="1"/>
  <c r="H358" i="1" l="1"/>
  <c r="H514" i="1" s="1"/>
  <c r="F514" i="3"/>
  <c r="E514" i="3"/>
  <c r="C514" i="3"/>
  <c r="D514" i="1"/>
  <c r="B618" i="3"/>
  <c r="G618" i="1"/>
  <c r="F358" i="4"/>
  <c r="F618" i="3"/>
  <c r="C358" i="4"/>
  <c r="C618" i="3"/>
  <c r="E358" i="4"/>
  <c r="E618" i="3"/>
  <c r="D618" i="1"/>
  <c r="H359" i="3"/>
  <c r="H359" i="4" s="1"/>
  <c r="G358" i="3"/>
  <c r="G514" i="3" s="1"/>
  <c r="D358" i="3"/>
  <c r="B358" i="4"/>
  <c r="Q357" i="3"/>
  <c r="S357" i="3" s="1"/>
  <c r="F357" i="3"/>
  <c r="F357" i="4" s="1"/>
  <c r="E357" i="3"/>
  <c r="C357" i="3"/>
  <c r="C357" i="4" s="1"/>
  <c r="B357" i="3"/>
  <c r="G357" i="1"/>
  <c r="D357" i="1"/>
  <c r="H357" i="1" l="1"/>
  <c r="D514" i="3"/>
  <c r="G618" i="3"/>
  <c r="H618" i="1"/>
  <c r="D358" i="4"/>
  <c r="D618" i="3"/>
  <c r="H358" i="3"/>
  <c r="H514" i="3" s="1"/>
  <c r="G358" i="4"/>
  <c r="G357" i="3"/>
  <c r="G357" i="4" s="1"/>
  <c r="D357" i="3"/>
  <c r="D357" i="4" s="1"/>
  <c r="B357" i="4"/>
  <c r="E357" i="4"/>
  <c r="Q356" i="3"/>
  <c r="S356" i="3" s="1"/>
  <c r="F356" i="3"/>
  <c r="F356" i="4" s="1"/>
  <c r="E356" i="3"/>
  <c r="E356" i="4" s="1"/>
  <c r="C356" i="3"/>
  <c r="C356" i="4" s="1"/>
  <c r="B356" i="3"/>
  <c r="B356" i="4" s="1"/>
  <c r="G356" i="1"/>
  <c r="D356" i="1"/>
  <c r="H356" i="1" l="1"/>
  <c r="H618" i="3"/>
  <c r="H358" i="4"/>
  <c r="H357" i="3"/>
  <c r="H357" i="4" s="1"/>
  <c r="G356" i="3"/>
  <c r="G356" i="4" s="1"/>
  <c r="D356" i="3"/>
  <c r="Q355" i="3"/>
  <c r="S355" i="3" s="1"/>
  <c r="F355" i="3"/>
  <c r="F355" i="4" s="1"/>
  <c r="E355" i="3"/>
  <c r="E355" i="4" s="1"/>
  <c r="C355" i="3"/>
  <c r="C355" i="4" s="1"/>
  <c r="B355" i="3"/>
  <c r="B355" i="4" s="1"/>
  <c r="G355" i="1"/>
  <c r="D355" i="1"/>
  <c r="H355" i="1" l="1"/>
  <c r="H356" i="3"/>
  <c r="H356" i="4" s="1"/>
  <c r="D356" i="4"/>
  <c r="D355" i="3"/>
  <c r="G355" i="3"/>
  <c r="G355" i="4" s="1"/>
  <c r="Q354" i="3"/>
  <c r="S354" i="3" s="1"/>
  <c r="F354" i="3"/>
  <c r="F354" i="4" s="1"/>
  <c r="E354" i="3"/>
  <c r="E354" i="4" s="1"/>
  <c r="C354" i="3"/>
  <c r="C354" i="4" s="1"/>
  <c r="B354" i="3"/>
  <c r="B354" i="4" s="1"/>
  <c r="G354" i="1"/>
  <c r="D354" i="1"/>
  <c r="H354" i="1" l="1"/>
  <c r="H355" i="3"/>
  <c r="H355" i="4" s="1"/>
  <c r="D355" i="4"/>
  <c r="D354" i="3"/>
  <c r="D354" i="4" s="1"/>
  <c r="G354" i="3"/>
  <c r="Q353" i="3"/>
  <c r="S353" i="3" s="1"/>
  <c r="F353" i="3"/>
  <c r="F353" i="4" s="1"/>
  <c r="E353" i="3"/>
  <c r="C353" i="3"/>
  <c r="C353" i="4" s="1"/>
  <c r="B353" i="3"/>
  <c r="G353" i="1"/>
  <c r="D353" i="1"/>
  <c r="H353" i="1" l="1"/>
  <c r="D353" i="3"/>
  <c r="D353" i="4" s="1"/>
  <c r="H354" i="3"/>
  <c r="H354" i="4" s="1"/>
  <c r="G354" i="4"/>
  <c r="G353" i="3"/>
  <c r="G353" i="4" s="1"/>
  <c r="B353" i="4"/>
  <c r="E353" i="4"/>
  <c r="H353" i="3" l="1"/>
  <c r="H353" i="4" s="1"/>
  <c r="R434" i="3"/>
  <c r="P434" i="3"/>
  <c r="O434" i="3"/>
  <c r="N434" i="3"/>
  <c r="F615" i="1"/>
  <c r="E615" i="1"/>
  <c r="C615" i="1"/>
  <c r="B615" i="1"/>
  <c r="F469" i="1"/>
  <c r="E469" i="1"/>
  <c r="C469" i="1"/>
  <c r="B469" i="1"/>
  <c r="Q352" i="3"/>
  <c r="S352" i="3" s="1"/>
  <c r="F352" i="3"/>
  <c r="F470" i="3" s="1"/>
  <c r="E352" i="3"/>
  <c r="E470" i="3" s="1"/>
  <c r="C352" i="3"/>
  <c r="C470" i="3" s="1"/>
  <c r="B352" i="3"/>
  <c r="B470" i="3" s="1"/>
  <c r="G352" i="1"/>
  <c r="D352" i="1"/>
  <c r="H352" i="1" l="1"/>
  <c r="H470" i="1" s="1"/>
  <c r="S435" i="3"/>
  <c r="Q435" i="3"/>
  <c r="D617" i="1"/>
  <c r="D470" i="1"/>
  <c r="G617" i="1"/>
  <c r="G470" i="1"/>
  <c r="F617" i="3"/>
  <c r="C617" i="3"/>
  <c r="E617" i="3"/>
  <c r="B617" i="3"/>
  <c r="F352" i="4"/>
  <c r="B352" i="4"/>
  <c r="D352" i="3"/>
  <c r="D470" i="3" s="1"/>
  <c r="C352" i="4"/>
  <c r="E352" i="4"/>
  <c r="G352" i="3"/>
  <c r="G470" i="3" s="1"/>
  <c r="Q351" i="3"/>
  <c r="S351" i="3" s="1"/>
  <c r="F351" i="3"/>
  <c r="F351" i="4" s="1"/>
  <c r="E351" i="3"/>
  <c r="E351" i="4" s="1"/>
  <c r="C351" i="3"/>
  <c r="C351" i="4" s="1"/>
  <c r="B351" i="3"/>
  <c r="G351" i="1"/>
  <c r="D351" i="1"/>
  <c r="H351" i="1" l="1"/>
  <c r="H617" i="1"/>
  <c r="G352" i="4"/>
  <c r="G617" i="3"/>
  <c r="D617" i="3"/>
  <c r="D352" i="4"/>
  <c r="H352" i="3"/>
  <c r="H470" i="3" s="1"/>
  <c r="D351" i="3"/>
  <c r="D351" i="4" s="1"/>
  <c r="B351" i="4"/>
  <c r="G351" i="3"/>
  <c r="Q350" i="3"/>
  <c r="S350" i="3" s="1"/>
  <c r="F350" i="3"/>
  <c r="F350" i="4" s="1"/>
  <c r="E350" i="3"/>
  <c r="E350" i="4" s="1"/>
  <c r="C350" i="3"/>
  <c r="C350" i="4" s="1"/>
  <c r="B350" i="3"/>
  <c r="G350" i="1"/>
  <c r="D350" i="1"/>
  <c r="H350" i="1" l="1"/>
  <c r="H617" i="3"/>
  <c r="D350" i="3"/>
  <c r="D350" i="4" s="1"/>
  <c r="H352" i="4"/>
  <c r="H351" i="3"/>
  <c r="H351" i="4" s="1"/>
  <c r="G351" i="4"/>
  <c r="B350" i="4"/>
  <c r="G350" i="3"/>
  <c r="Q349" i="3"/>
  <c r="S349" i="3" s="1"/>
  <c r="F349" i="3"/>
  <c r="F349" i="4" s="1"/>
  <c r="E349" i="3"/>
  <c r="E349" i="4" s="1"/>
  <c r="C349" i="3"/>
  <c r="C349" i="4" s="1"/>
  <c r="B349" i="3"/>
  <c r="B349" i="4" s="1"/>
  <c r="G349" i="1"/>
  <c r="D349" i="1"/>
  <c r="H349" i="1" l="1"/>
  <c r="H350" i="3"/>
  <c r="H350" i="4" s="1"/>
  <c r="G350" i="4"/>
  <c r="G349" i="3"/>
  <c r="G349" i="4" s="1"/>
  <c r="D349" i="3"/>
  <c r="D349" i="4" s="1"/>
  <c r="A339" i="4"/>
  <c r="A338" i="4"/>
  <c r="A337" i="4"/>
  <c r="A336" i="4"/>
  <c r="A335" i="4"/>
  <c r="A334" i="4"/>
  <c r="A333" i="4"/>
  <c r="A332" i="4"/>
  <c r="A331" i="4"/>
  <c r="A330" i="4"/>
  <c r="A329" i="4"/>
  <c r="A328" i="4"/>
  <c r="A327" i="4"/>
  <c r="A326" i="4"/>
  <c r="A325" i="4"/>
  <c r="A324" i="4"/>
  <c r="A323" i="4"/>
  <c r="A322" i="4"/>
  <c r="A321" i="4"/>
  <c r="A320" i="4"/>
  <c r="A319" i="4"/>
  <c r="A318" i="4"/>
  <c r="A317" i="4"/>
  <c r="A316" i="4"/>
  <c r="A315" i="4"/>
  <c r="A314" i="4"/>
  <c r="A313" i="4"/>
  <c r="A312" i="4"/>
  <c r="A311" i="4"/>
  <c r="A310" i="4"/>
  <c r="A309" i="4"/>
  <c r="A308" i="4"/>
  <c r="A307" i="4"/>
  <c r="A306" i="4"/>
  <c r="A305" i="4"/>
  <c r="A304" i="4"/>
  <c r="A303" i="4"/>
  <c r="A302" i="4"/>
  <c r="A301" i="4"/>
  <c r="A300" i="4"/>
  <c r="A299" i="4"/>
  <c r="A298" i="4"/>
  <c r="A297" i="4"/>
  <c r="A296" i="4"/>
  <c r="A295" i="4"/>
  <c r="A294" i="4"/>
  <c r="A293" i="4"/>
  <c r="A292" i="4"/>
  <c r="A291" i="4"/>
  <c r="A290" i="4"/>
  <c r="A289" i="4"/>
  <c r="A288" i="4"/>
  <c r="A287" i="4"/>
  <c r="A286" i="4"/>
  <c r="A285" i="4"/>
  <c r="A284" i="4"/>
  <c r="A283" i="4"/>
  <c r="A282" i="4"/>
  <c r="A281" i="4"/>
  <c r="A280" i="4"/>
  <c r="A279" i="4"/>
  <c r="A278" i="4"/>
  <c r="A277" i="4"/>
  <c r="A276" i="4"/>
  <c r="A275" i="4"/>
  <c r="A274" i="4"/>
  <c r="A273" i="4"/>
  <c r="A272" i="4"/>
  <c r="A271" i="4"/>
  <c r="A270" i="4"/>
  <c r="A269" i="4"/>
  <c r="A268" i="4"/>
  <c r="A267" i="4"/>
  <c r="A266" i="4"/>
  <c r="A265" i="4"/>
  <c r="A264" i="4"/>
  <c r="A263" i="4"/>
  <c r="A262" i="4"/>
  <c r="A261" i="4"/>
  <c r="A260" i="4"/>
  <c r="A259" i="4"/>
  <c r="A258" i="4"/>
  <c r="A257" i="4"/>
  <c r="A256" i="4"/>
  <c r="A255" i="4"/>
  <c r="A254" i="4"/>
  <c r="A253" i="4"/>
  <c r="A252" i="4"/>
  <c r="A251" i="4"/>
  <c r="A250" i="4"/>
  <c r="A249" i="4"/>
  <c r="A248" i="4"/>
  <c r="A247" i="4"/>
  <c r="A246" i="4"/>
  <c r="A245" i="4"/>
  <c r="A244" i="4"/>
  <c r="A243" i="4"/>
  <c r="A242" i="4"/>
  <c r="A241" i="4"/>
  <c r="A240" i="4"/>
  <c r="A239" i="4"/>
  <c r="A238" i="4"/>
  <c r="A237" i="4"/>
  <c r="A236" i="4"/>
  <c r="A235" i="4"/>
  <c r="A234" i="4"/>
  <c r="A233" i="4"/>
  <c r="A232" i="4"/>
  <c r="A231" i="4"/>
  <c r="A230" i="4"/>
  <c r="A229" i="4"/>
  <c r="A228" i="4"/>
  <c r="A227" i="4"/>
  <c r="A226" i="4"/>
  <c r="A225" i="4"/>
  <c r="A224" i="4"/>
  <c r="A223" i="4"/>
  <c r="A222" i="4"/>
  <c r="A221" i="4"/>
  <c r="A220" i="4"/>
  <c r="A219" i="4"/>
  <c r="A218" i="4"/>
  <c r="A217" i="4"/>
  <c r="A216" i="4"/>
  <c r="A215" i="4"/>
  <c r="A214" i="4"/>
  <c r="A213" i="4"/>
  <c r="A212" i="4"/>
  <c r="A211" i="4"/>
  <c r="A210" i="4"/>
  <c r="A209" i="4"/>
  <c r="A208" i="4"/>
  <c r="F207" i="4"/>
  <c r="A207" i="4"/>
  <c r="F206" i="4"/>
  <c r="A206" i="4"/>
  <c r="F205" i="4"/>
  <c r="A205" i="4"/>
  <c r="F204" i="4"/>
  <c r="A204" i="4"/>
  <c r="F203" i="4"/>
  <c r="A203" i="4"/>
  <c r="F202" i="4"/>
  <c r="A202" i="4"/>
  <c r="F201" i="4"/>
  <c r="A201" i="4"/>
  <c r="F200" i="4"/>
  <c r="A200" i="4"/>
  <c r="F199" i="4"/>
  <c r="A199" i="4"/>
  <c r="F198" i="4"/>
  <c r="A198" i="4"/>
  <c r="F197" i="4"/>
  <c r="A197" i="4"/>
  <c r="F196" i="4"/>
  <c r="A196" i="4"/>
  <c r="F195" i="4"/>
  <c r="A195" i="4"/>
  <c r="F194" i="4"/>
  <c r="A194" i="4"/>
  <c r="F193" i="4"/>
  <c r="A193" i="4"/>
  <c r="F192" i="4"/>
  <c r="A192" i="4"/>
  <c r="F191" i="4"/>
  <c r="A191" i="4"/>
  <c r="F190" i="4"/>
  <c r="A190" i="4"/>
  <c r="F189" i="4"/>
  <c r="A189" i="4"/>
  <c r="F188" i="4"/>
  <c r="A188" i="4"/>
  <c r="F187" i="4"/>
  <c r="A187" i="4"/>
  <c r="F186" i="4"/>
  <c r="A186" i="4"/>
  <c r="F185" i="4"/>
  <c r="A185" i="4"/>
  <c r="F184" i="4"/>
  <c r="A184" i="4"/>
  <c r="F183" i="4"/>
  <c r="A183" i="4"/>
  <c r="F182" i="4"/>
  <c r="A182" i="4"/>
  <c r="F181" i="4"/>
  <c r="A181" i="4"/>
  <c r="F180" i="4"/>
  <c r="A180" i="4"/>
  <c r="F179" i="4"/>
  <c r="A179" i="4"/>
  <c r="F178" i="4"/>
  <c r="A178" i="4"/>
  <c r="F177" i="4"/>
  <c r="A177" i="4"/>
  <c r="F176" i="4"/>
  <c r="A176" i="4"/>
  <c r="F175" i="4"/>
  <c r="A175" i="4"/>
  <c r="F174" i="4"/>
  <c r="A174" i="4"/>
  <c r="F173" i="4"/>
  <c r="A173" i="4"/>
  <c r="F172" i="4"/>
  <c r="A172" i="4"/>
  <c r="A171" i="4"/>
  <c r="A170" i="4"/>
  <c r="A169" i="4"/>
  <c r="A168" i="4"/>
  <c r="A167" i="4"/>
  <c r="A166" i="4"/>
  <c r="A165" i="4"/>
  <c r="A164" i="4"/>
  <c r="A163" i="4"/>
  <c r="A162" i="4"/>
  <c r="A161" i="4"/>
  <c r="A160" i="4"/>
  <c r="A159" i="4"/>
  <c r="F158" i="4"/>
  <c r="A158" i="4"/>
  <c r="A157" i="4"/>
  <c r="F156" i="4"/>
  <c r="A156" i="4"/>
  <c r="F155" i="4"/>
  <c r="A155" i="4"/>
  <c r="F154" i="4"/>
  <c r="A154" i="4"/>
  <c r="F153" i="4"/>
  <c r="A153" i="4"/>
  <c r="F152" i="4"/>
  <c r="A152" i="4"/>
  <c r="F151" i="4"/>
  <c r="A151" i="4"/>
  <c r="F150" i="4"/>
  <c r="A150" i="4"/>
  <c r="F149" i="4"/>
  <c r="A149" i="4"/>
  <c r="F148" i="4"/>
  <c r="A148" i="4"/>
  <c r="F147" i="4"/>
  <c r="E147" i="4"/>
  <c r="C147" i="4"/>
  <c r="B147" i="4"/>
  <c r="A147" i="4"/>
  <c r="F146" i="4"/>
  <c r="E146" i="4"/>
  <c r="C146" i="4"/>
  <c r="B146" i="4"/>
  <c r="A146" i="4"/>
  <c r="F145" i="4"/>
  <c r="E145" i="4"/>
  <c r="C145" i="4"/>
  <c r="B145" i="4"/>
  <c r="A145" i="4"/>
  <c r="F144" i="4"/>
  <c r="E144" i="4"/>
  <c r="C144" i="4"/>
  <c r="B144" i="4"/>
  <c r="A144" i="4"/>
  <c r="F143" i="4"/>
  <c r="E143" i="4"/>
  <c r="C143" i="4"/>
  <c r="B143" i="4"/>
  <c r="A143" i="4"/>
  <c r="F142" i="4"/>
  <c r="E142" i="4"/>
  <c r="C142" i="4"/>
  <c r="B142" i="4"/>
  <c r="A142" i="4"/>
  <c r="F141" i="4"/>
  <c r="C141" i="4"/>
  <c r="B141" i="4"/>
  <c r="A141" i="4"/>
  <c r="F140" i="4"/>
  <c r="E140" i="4"/>
  <c r="C140" i="4"/>
  <c r="B140" i="4"/>
  <c r="A140" i="4"/>
  <c r="F139" i="4"/>
  <c r="E139" i="4"/>
  <c r="C139" i="4"/>
  <c r="B139" i="4"/>
  <c r="A139" i="4"/>
  <c r="F138" i="4"/>
  <c r="E138" i="4"/>
  <c r="C138" i="4"/>
  <c r="B138" i="4"/>
  <c r="A138" i="4"/>
  <c r="F137" i="4"/>
  <c r="E137" i="4"/>
  <c r="C137" i="4"/>
  <c r="B137" i="4"/>
  <c r="A137" i="4"/>
  <c r="F136" i="4"/>
  <c r="E136" i="4"/>
  <c r="C136" i="4"/>
  <c r="B136" i="4"/>
  <c r="A136" i="4"/>
  <c r="F135" i="4"/>
  <c r="C135" i="4"/>
  <c r="B135" i="4"/>
  <c r="A135" i="4"/>
  <c r="F134" i="4"/>
  <c r="C134" i="4"/>
  <c r="B134" i="4"/>
  <c r="A134" i="4"/>
  <c r="F133" i="4"/>
  <c r="E133" i="4"/>
  <c r="C133" i="4"/>
  <c r="B133" i="4"/>
  <c r="A133" i="4"/>
  <c r="F132" i="4"/>
  <c r="E132" i="4"/>
  <c r="C132" i="4"/>
  <c r="B132" i="4"/>
  <c r="A132" i="4"/>
  <c r="F131" i="4"/>
  <c r="E131" i="4"/>
  <c r="C131" i="4"/>
  <c r="B131" i="4"/>
  <c r="A131" i="4"/>
  <c r="F130" i="4"/>
  <c r="E130" i="4"/>
  <c r="C130" i="4"/>
  <c r="B130" i="4"/>
  <c r="A130" i="4"/>
  <c r="F129" i="4"/>
  <c r="E129" i="4"/>
  <c r="C129" i="4"/>
  <c r="B129" i="4"/>
  <c r="A129" i="4"/>
  <c r="F128" i="4"/>
  <c r="E128" i="4"/>
  <c r="C128" i="4"/>
  <c r="B128" i="4"/>
  <c r="A128" i="4"/>
  <c r="F127" i="4"/>
  <c r="E127" i="4"/>
  <c r="C127" i="4"/>
  <c r="B127" i="4"/>
  <c r="A127" i="4"/>
  <c r="F126" i="4"/>
  <c r="E126" i="4"/>
  <c r="C126" i="4"/>
  <c r="B126" i="4"/>
  <c r="A126" i="4"/>
  <c r="F125" i="4"/>
  <c r="E125" i="4"/>
  <c r="C125" i="4"/>
  <c r="B125" i="4"/>
  <c r="A125" i="4"/>
  <c r="F124" i="4"/>
  <c r="E124" i="4"/>
  <c r="C124" i="4"/>
  <c r="B124" i="4"/>
  <c r="A124" i="4"/>
  <c r="F123" i="4"/>
  <c r="E123" i="4"/>
  <c r="C123" i="4"/>
  <c r="B123" i="4"/>
  <c r="A123" i="4"/>
  <c r="F122" i="4"/>
  <c r="C122" i="4"/>
  <c r="B122" i="4"/>
  <c r="A122" i="4"/>
  <c r="F121" i="4"/>
  <c r="E121" i="4"/>
  <c r="C121" i="4"/>
  <c r="B121" i="4"/>
  <c r="A121" i="4"/>
  <c r="F120" i="4"/>
  <c r="C120" i="4"/>
  <c r="B120" i="4"/>
  <c r="A120" i="4"/>
  <c r="F119" i="4"/>
  <c r="E119" i="4"/>
  <c r="C119" i="4"/>
  <c r="B119" i="4"/>
  <c r="A119" i="4"/>
  <c r="F118" i="4"/>
  <c r="C118" i="4"/>
  <c r="B118" i="4"/>
  <c r="A118" i="4"/>
  <c r="F117" i="4"/>
  <c r="E117" i="4"/>
  <c r="C117" i="4"/>
  <c r="B117" i="4"/>
  <c r="A117" i="4"/>
  <c r="F116" i="4"/>
  <c r="C116" i="4"/>
  <c r="B116" i="4"/>
  <c r="A116" i="4"/>
  <c r="F115" i="4"/>
  <c r="C115" i="4"/>
  <c r="B115" i="4"/>
  <c r="A115" i="4"/>
  <c r="F114" i="4"/>
  <c r="E114" i="4"/>
  <c r="C114" i="4"/>
  <c r="B114" i="4"/>
  <c r="A114" i="4"/>
  <c r="F113" i="4"/>
  <c r="E113" i="4"/>
  <c r="C113" i="4"/>
  <c r="B113" i="4"/>
  <c r="A113" i="4"/>
  <c r="F112" i="4"/>
  <c r="E112" i="4"/>
  <c r="C112" i="4"/>
  <c r="B112" i="4"/>
  <c r="A112" i="4"/>
  <c r="F111" i="4"/>
  <c r="E111" i="4"/>
  <c r="C111" i="4"/>
  <c r="B111" i="4"/>
  <c r="A111" i="4"/>
  <c r="F110" i="4"/>
  <c r="E110" i="4"/>
  <c r="C110" i="4"/>
  <c r="B110" i="4"/>
  <c r="A110" i="4"/>
  <c r="F109" i="4"/>
  <c r="E109" i="4"/>
  <c r="C109" i="4"/>
  <c r="B109" i="4"/>
  <c r="A109" i="4"/>
  <c r="F108" i="4"/>
  <c r="E108" i="4"/>
  <c r="C108" i="4"/>
  <c r="B108" i="4"/>
  <c r="A108" i="4"/>
  <c r="F107" i="4"/>
  <c r="E107" i="4"/>
  <c r="C107" i="4"/>
  <c r="B107" i="4"/>
  <c r="A107" i="4"/>
  <c r="F106" i="4"/>
  <c r="E106" i="4"/>
  <c r="C106" i="4"/>
  <c r="B106" i="4"/>
  <c r="A106" i="4"/>
  <c r="F105" i="4"/>
  <c r="E105" i="4"/>
  <c r="C105" i="4"/>
  <c r="B105" i="4"/>
  <c r="A105" i="4"/>
  <c r="F104" i="4"/>
  <c r="E104" i="4"/>
  <c r="C104" i="4"/>
  <c r="B104" i="4"/>
  <c r="A104" i="4"/>
  <c r="F103" i="4"/>
  <c r="E103" i="4"/>
  <c r="C103" i="4"/>
  <c r="B103" i="4"/>
  <c r="A103" i="4"/>
  <c r="F102" i="4"/>
  <c r="E102" i="4"/>
  <c r="C102" i="4"/>
  <c r="B102" i="4"/>
  <c r="A102" i="4"/>
  <c r="F101" i="4"/>
  <c r="E101" i="4"/>
  <c r="C101" i="4"/>
  <c r="B101" i="4"/>
  <c r="A101" i="4"/>
  <c r="F100" i="4"/>
  <c r="E100" i="4"/>
  <c r="C100" i="4"/>
  <c r="B100" i="4"/>
  <c r="A100" i="4"/>
  <c r="F99" i="4"/>
  <c r="E99" i="4"/>
  <c r="C99" i="4"/>
  <c r="B99" i="4"/>
  <c r="A99" i="4"/>
  <c r="F98" i="4"/>
  <c r="E98" i="4"/>
  <c r="C98" i="4"/>
  <c r="B98" i="4"/>
  <c r="A98" i="4"/>
  <c r="F97" i="4"/>
  <c r="E97" i="4"/>
  <c r="C97" i="4"/>
  <c r="B97" i="4"/>
  <c r="A97" i="4"/>
  <c r="F96" i="4"/>
  <c r="C96" i="4"/>
  <c r="B96" i="4"/>
  <c r="A96" i="4"/>
  <c r="F95" i="4"/>
  <c r="E95" i="4"/>
  <c r="C95" i="4"/>
  <c r="B95" i="4"/>
  <c r="A95" i="4"/>
  <c r="F94" i="4"/>
  <c r="E94" i="4"/>
  <c r="C94" i="4"/>
  <c r="B94" i="4"/>
  <c r="A94" i="4"/>
  <c r="F93" i="4"/>
  <c r="E93" i="4"/>
  <c r="C93" i="4"/>
  <c r="B93" i="4"/>
  <c r="A93" i="4"/>
  <c r="F92" i="4"/>
  <c r="E92" i="4"/>
  <c r="C92" i="4"/>
  <c r="B92" i="4"/>
  <c r="A92" i="4"/>
  <c r="F91" i="4"/>
  <c r="E91" i="4"/>
  <c r="C91" i="4"/>
  <c r="B91" i="4"/>
  <c r="A91" i="4"/>
  <c r="F90" i="4"/>
  <c r="E90" i="4"/>
  <c r="C90" i="4"/>
  <c r="B90" i="4"/>
  <c r="A90" i="4"/>
  <c r="F89" i="4"/>
  <c r="E89" i="4"/>
  <c r="C89" i="4"/>
  <c r="B89" i="4"/>
  <c r="A89" i="4"/>
  <c r="F88" i="4"/>
  <c r="E88" i="4"/>
  <c r="C88" i="4"/>
  <c r="B88" i="4"/>
  <c r="A88" i="4"/>
  <c r="F87" i="4"/>
  <c r="E87" i="4"/>
  <c r="C87" i="4"/>
  <c r="B87" i="4"/>
  <c r="A87" i="4"/>
  <c r="F86" i="4"/>
  <c r="E86" i="4"/>
  <c r="C86" i="4"/>
  <c r="B86" i="4"/>
  <c r="A86" i="4"/>
  <c r="F85" i="4"/>
  <c r="E85" i="4"/>
  <c r="C85" i="4"/>
  <c r="B85" i="4"/>
  <c r="A85" i="4"/>
  <c r="F84" i="4"/>
  <c r="E84" i="4"/>
  <c r="C84" i="4"/>
  <c r="B84" i="4"/>
  <c r="A84" i="4"/>
  <c r="F83" i="4"/>
  <c r="E83" i="4"/>
  <c r="C83" i="4"/>
  <c r="B83" i="4"/>
  <c r="A83" i="4"/>
  <c r="F82" i="4"/>
  <c r="E82" i="4"/>
  <c r="C82" i="4"/>
  <c r="B82" i="4"/>
  <c r="A82" i="4"/>
  <c r="F81" i="4"/>
  <c r="E81" i="4"/>
  <c r="C81" i="4"/>
  <c r="B81" i="4"/>
  <c r="A81" i="4"/>
  <c r="F80" i="4"/>
  <c r="E80" i="4"/>
  <c r="C80" i="4"/>
  <c r="B80" i="4"/>
  <c r="A80" i="4"/>
  <c r="F79" i="4"/>
  <c r="E79" i="4"/>
  <c r="C79" i="4"/>
  <c r="B79" i="4"/>
  <c r="A79" i="4"/>
  <c r="F78" i="4"/>
  <c r="E78" i="4"/>
  <c r="C78" i="4"/>
  <c r="B78" i="4"/>
  <c r="A78" i="4"/>
  <c r="F77" i="4"/>
  <c r="E77" i="4"/>
  <c r="C77" i="4"/>
  <c r="B77" i="4"/>
  <c r="A77" i="4"/>
  <c r="F76" i="4"/>
  <c r="E76" i="4"/>
  <c r="C76" i="4"/>
  <c r="B76" i="4"/>
  <c r="A76" i="4"/>
  <c r="F75" i="4"/>
  <c r="E75" i="4"/>
  <c r="C75" i="4"/>
  <c r="B75" i="4"/>
  <c r="A75" i="4"/>
  <c r="F74" i="4"/>
  <c r="E74" i="4"/>
  <c r="C74" i="4"/>
  <c r="B74" i="4"/>
  <c r="A74" i="4"/>
  <c r="F73" i="4"/>
  <c r="E73" i="4"/>
  <c r="C73" i="4"/>
  <c r="B73" i="4"/>
  <c r="A73" i="4"/>
  <c r="F72" i="4"/>
  <c r="E72" i="4"/>
  <c r="C72" i="4"/>
  <c r="B72" i="4"/>
  <c r="A72" i="4"/>
  <c r="F71" i="4"/>
  <c r="E71" i="4"/>
  <c r="C71" i="4"/>
  <c r="B71" i="4"/>
  <c r="A71" i="4"/>
  <c r="F70" i="4"/>
  <c r="C70" i="4"/>
  <c r="B70" i="4"/>
  <c r="A70" i="4"/>
  <c r="F69" i="4"/>
  <c r="E69" i="4"/>
  <c r="C69" i="4"/>
  <c r="B69" i="4"/>
  <c r="A69" i="4"/>
  <c r="F68" i="4"/>
  <c r="E68" i="4"/>
  <c r="C68" i="4"/>
  <c r="B68" i="4"/>
  <c r="A68" i="4"/>
  <c r="F67" i="4"/>
  <c r="E67" i="4"/>
  <c r="C67" i="4"/>
  <c r="B67" i="4"/>
  <c r="A67" i="4"/>
  <c r="F66" i="4"/>
  <c r="E66" i="4"/>
  <c r="C66" i="4"/>
  <c r="B66" i="4"/>
  <c r="A66" i="4"/>
  <c r="F65" i="4"/>
  <c r="E65" i="4"/>
  <c r="C65" i="4"/>
  <c r="B65" i="4"/>
  <c r="A65" i="4"/>
  <c r="F64" i="4"/>
  <c r="E64" i="4"/>
  <c r="C64" i="4"/>
  <c r="B64" i="4"/>
  <c r="A64" i="4"/>
  <c r="F63" i="4"/>
  <c r="E63" i="4"/>
  <c r="C63" i="4"/>
  <c r="B63" i="4"/>
  <c r="A63" i="4"/>
  <c r="F62" i="4"/>
  <c r="E62" i="4"/>
  <c r="C62" i="4"/>
  <c r="B62" i="4"/>
  <c r="A62" i="4"/>
  <c r="F61" i="4"/>
  <c r="E61" i="4"/>
  <c r="C61" i="4"/>
  <c r="B61" i="4"/>
  <c r="A61" i="4"/>
  <c r="F60" i="4"/>
  <c r="E60" i="4"/>
  <c r="C60" i="4"/>
  <c r="B60" i="4"/>
  <c r="A60" i="4"/>
  <c r="F59" i="4"/>
  <c r="E59" i="4"/>
  <c r="C59" i="4"/>
  <c r="B59" i="4"/>
  <c r="A59" i="4"/>
  <c r="F58" i="4"/>
  <c r="E58" i="4"/>
  <c r="C58" i="4"/>
  <c r="B58" i="4"/>
  <c r="A58" i="4"/>
  <c r="F57" i="4"/>
  <c r="E57" i="4"/>
  <c r="C57" i="4"/>
  <c r="B57" i="4"/>
  <c r="A57" i="4"/>
  <c r="F56" i="4"/>
  <c r="E56" i="4"/>
  <c r="C56" i="4"/>
  <c r="B56" i="4"/>
  <c r="A56" i="4"/>
  <c r="F55" i="4"/>
  <c r="E55" i="4"/>
  <c r="C55" i="4"/>
  <c r="B55" i="4"/>
  <c r="A55" i="4"/>
  <c r="F54" i="4"/>
  <c r="C54" i="4"/>
  <c r="B54" i="4"/>
  <c r="A54" i="4"/>
  <c r="F53" i="4"/>
  <c r="E53" i="4"/>
  <c r="C53" i="4"/>
  <c r="B53" i="4"/>
  <c r="A53" i="4"/>
  <c r="F52" i="4"/>
  <c r="E52" i="4"/>
  <c r="C52" i="4"/>
  <c r="B52" i="4"/>
  <c r="A52" i="4"/>
  <c r="F51" i="4"/>
  <c r="E51" i="4"/>
  <c r="C51" i="4"/>
  <c r="B51" i="4"/>
  <c r="A51" i="4"/>
  <c r="F50" i="4"/>
  <c r="E50" i="4"/>
  <c r="C50" i="4"/>
  <c r="B50" i="4"/>
  <c r="A50" i="4"/>
  <c r="F49" i="4"/>
  <c r="E49" i="4"/>
  <c r="C49" i="4"/>
  <c r="B49" i="4"/>
  <c r="A49" i="4"/>
  <c r="F48" i="4"/>
  <c r="E48" i="4"/>
  <c r="C48" i="4"/>
  <c r="B48" i="4"/>
  <c r="A48" i="4"/>
  <c r="F47" i="4"/>
  <c r="E47" i="4"/>
  <c r="C47" i="4"/>
  <c r="B47" i="4"/>
  <c r="A47" i="4"/>
  <c r="F46" i="4"/>
  <c r="E46" i="4"/>
  <c r="C46" i="4"/>
  <c r="B46" i="4"/>
  <c r="A46" i="4"/>
  <c r="F45" i="4"/>
  <c r="E45" i="4"/>
  <c r="C45" i="4"/>
  <c r="B45" i="4"/>
  <c r="A45" i="4"/>
  <c r="F44" i="4"/>
  <c r="C44" i="4"/>
  <c r="B44" i="4"/>
  <c r="A44" i="4"/>
  <c r="F43" i="4"/>
  <c r="E43" i="4"/>
  <c r="C43" i="4"/>
  <c r="B43" i="4"/>
  <c r="A43" i="4"/>
  <c r="F42" i="4"/>
  <c r="E42" i="4"/>
  <c r="C42" i="4"/>
  <c r="B42" i="4"/>
  <c r="A42" i="4"/>
  <c r="F41" i="4"/>
  <c r="E41" i="4"/>
  <c r="C41" i="4"/>
  <c r="B41" i="4"/>
  <c r="A41" i="4"/>
  <c r="F40" i="4"/>
  <c r="E40" i="4"/>
  <c r="C40" i="4"/>
  <c r="B40" i="4"/>
  <c r="A40" i="4"/>
  <c r="F39" i="4"/>
  <c r="E39" i="4"/>
  <c r="C39" i="4"/>
  <c r="B39" i="4"/>
  <c r="A39" i="4"/>
  <c r="F38" i="4"/>
  <c r="E38" i="4"/>
  <c r="C38" i="4"/>
  <c r="B38" i="4"/>
  <c r="A38" i="4"/>
  <c r="F37" i="4"/>
  <c r="E37" i="4"/>
  <c r="C37" i="4"/>
  <c r="B37" i="4"/>
  <c r="A37" i="4"/>
  <c r="F36" i="4"/>
  <c r="E36" i="4"/>
  <c r="C36" i="4"/>
  <c r="B36" i="4"/>
  <c r="A36" i="4"/>
  <c r="F35" i="4"/>
  <c r="E35" i="4"/>
  <c r="C35" i="4"/>
  <c r="B35" i="4"/>
  <c r="A35" i="4"/>
  <c r="F34" i="4"/>
  <c r="E34" i="4"/>
  <c r="C34" i="4"/>
  <c r="B34" i="4"/>
  <c r="A34" i="4"/>
  <c r="F33" i="4"/>
  <c r="E33" i="4"/>
  <c r="C33" i="4"/>
  <c r="B33" i="4"/>
  <c r="A33" i="4"/>
  <c r="F32" i="4"/>
  <c r="E32" i="4"/>
  <c r="C32" i="4"/>
  <c r="B32" i="4"/>
  <c r="A32" i="4"/>
  <c r="F31" i="4"/>
  <c r="E31" i="4"/>
  <c r="C31" i="4"/>
  <c r="B31" i="4"/>
  <c r="A31" i="4"/>
  <c r="F30" i="4"/>
  <c r="E30" i="4"/>
  <c r="C30" i="4"/>
  <c r="B30" i="4"/>
  <c r="A30" i="4"/>
  <c r="F29" i="4"/>
  <c r="E29" i="4"/>
  <c r="C29" i="4"/>
  <c r="B29" i="4"/>
  <c r="A29" i="4"/>
  <c r="F28" i="4"/>
  <c r="E28" i="4"/>
  <c r="C28" i="4"/>
  <c r="B28" i="4"/>
  <c r="A28" i="4"/>
  <c r="F27" i="4"/>
  <c r="E27" i="4"/>
  <c r="C27" i="4"/>
  <c r="B27" i="4"/>
  <c r="A27" i="4"/>
  <c r="F26" i="4"/>
  <c r="C26" i="4"/>
  <c r="B26" i="4"/>
  <c r="A26" i="4"/>
  <c r="F25" i="4"/>
  <c r="E25" i="4"/>
  <c r="C25" i="4"/>
  <c r="B25" i="4"/>
  <c r="A25" i="4"/>
  <c r="F24" i="4"/>
  <c r="E24" i="4"/>
  <c r="C24" i="4"/>
  <c r="B24" i="4"/>
  <c r="A24" i="4"/>
  <c r="F23" i="4"/>
  <c r="E23" i="4"/>
  <c r="C23" i="4"/>
  <c r="B23" i="4"/>
  <c r="A23" i="4"/>
  <c r="F22" i="4"/>
  <c r="C22" i="4"/>
  <c r="B22" i="4"/>
  <c r="A22" i="4"/>
  <c r="F21" i="4"/>
  <c r="C21" i="4"/>
  <c r="B21" i="4"/>
  <c r="A21" i="4"/>
  <c r="F20" i="4"/>
  <c r="E20" i="4"/>
  <c r="C20" i="4"/>
  <c r="B20" i="4"/>
  <c r="A20" i="4"/>
  <c r="F19" i="4"/>
  <c r="E19" i="4"/>
  <c r="C19" i="4"/>
  <c r="B19" i="4"/>
  <c r="A19" i="4"/>
  <c r="F18" i="4"/>
  <c r="E18" i="4"/>
  <c r="C18" i="4"/>
  <c r="B18" i="4"/>
  <c r="A18" i="4"/>
  <c r="F17" i="4"/>
  <c r="C17" i="4"/>
  <c r="B17" i="4"/>
  <c r="A17" i="4"/>
  <c r="F16" i="4"/>
  <c r="E16" i="4"/>
  <c r="C16" i="4"/>
  <c r="B16" i="4"/>
  <c r="A16" i="4"/>
  <c r="F15" i="4"/>
  <c r="C15" i="4"/>
  <c r="B15" i="4"/>
  <c r="A15" i="4"/>
  <c r="F14" i="4"/>
  <c r="E14" i="4"/>
  <c r="C14" i="4"/>
  <c r="B14" i="4"/>
  <c r="A14" i="4"/>
  <c r="F13" i="4"/>
  <c r="C13" i="4"/>
  <c r="B13" i="4"/>
  <c r="A13" i="4"/>
  <c r="F12" i="4"/>
  <c r="E12" i="4"/>
  <c r="C12" i="4"/>
  <c r="B12" i="4"/>
  <c r="A12" i="4"/>
  <c r="F11" i="4"/>
  <c r="C11" i="4"/>
  <c r="B11" i="4"/>
  <c r="A11" i="4"/>
  <c r="F10" i="4"/>
  <c r="E10" i="4"/>
  <c r="C10" i="4"/>
  <c r="B10" i="4"/>
  <c r="A10" i="4"/>
  <c r="F9" i="4"/>
  <c r="C9" i="4"/>
  <c r="B9" i="4"/>
  <c r="A9" i="4"/>
  <c r="F8" i="4"/>
  <c r="C8" i="4"/>
  <c r="B8" i="4"/>
  <c r="A8" i="4"/>
  <c r="F7" i="4"/>
  <c r="C7" i="4"/>
  <c r="B7" i="4"/>
  <c r="A7" i="4"/>
  <c r="F6" i="4"/>
  <c r="C6" i="4"/>
  <c r="B6" i="4"/>
  <c r="A6" i="4"/>
  <c r="F5" i="4"/>
  <c r="C5" i="4"/>
  <c r="B5" i="4"/>
  <c r="A5" i="4"/>
  <c r="F4" i="4"/>
  <c r="C4" i="4"/>
  <c r="B4" i="4"/>
  <c r="A4" i="4"/>
  <c r="F579" i="3"/>
  <c r="F578" i="3"/>
  <c r="F576" i="3"/>
  <c r="F575" i="3"/>
  <c r="F573" i="3"/>
  <c r="F572" i="3"/>
  <c r="F566" i="3"/>
  <c r="F564" i="3"/>
  <c r="E564" i="3"/>
  <c r="C564" i="3"/>
  <c r="B564" i="3"/>
  <c r="F563" i="3"/>
  <c r="E563" i="3"/>
  <c r="C563" i="3"/>
  <c r="B563" i="3"/>
  <c r="F561" i="3"/>
  <c r="E561" i="3"/>
  <c r="C561" i="3"/>
  <c r="B561" i="3"/>
  <c r="F560" i="3"/>
  <c r="E560" i="3"/>
  <c r="C560" i="3"/>
  <c r="B560" i="3"/>
  <c r="F558" i="3"/>
  <c r="E558" i="3"/>
  <c r="C558" i="3"/>
  <c r="B558" i="3"/>
  <c r="F557" i="3"/>
  <c r="E557" i="3"/>
  <c r="C557" i="3"/>
  <c r="B557" i="3"/>
  <c r="F555" i="3"/>
  <c r="E555" i="3"/>
  <c r="C555" i="3"/>
  <c r="B555" i="3"/>
  <c r="F554" i="3"/>
  <c r="E554" i="3"/>
  <c r="C554" i="3"/>
  <c r="B554" i="3"/>
  <c r="F552" i="3"/>
  <c r="E552" i="3"/>
  <c r="C552" i="3"/>
  <c r="B552" i="3"/>
  <c r="F551" i="3"/>
  <c r="E551" i="3"/>
  <c r="C551" i="3"/>
  <c r="B551" i="3"/>
  <c r="F549" i="3"/>
  <c r="E549" i="3"/>
  <c r="C549" i="3"/>
  <c r="B549" i="3"/>
  <c r="F548" i="3"/>
  <c r="E548" i="3"/>
  <c r="C548" i="3"/>
  <c r="B548" i="3"/>
  <c r="F546" i="3"/>
  <c r="E546" i="3"/>
  <c r="C546" i="3"/>
  <c r="B546" i="3"/>
  <c r="F545" i="3"/>
  <c r="E545" i="3"/>
  <c r="C545" i="3"/>
  <c r="B545" i="3"/>
  <c r="F543" i="3"/>
  <c r="E543" i="3"/>
  <c r="C543" i="3"/>
  <c r="B543" i="3"/>
  <c r="F542" i="3"/>
  <c r="E542" i="3"/>
  <c r="C542" i="3"/>
  <c r="B542" i="3"/>
  <c r="F540" i="3"/>
  <c r="E540" i="3"/>
  <c r="C540" i="3"/>
  <c r="B540" i="3"/>
  <c r="F539" i="3"/>
  <c r="E539" i="3"/>
  <c r="C539" i="3"/>
  <c r="B539" i="3"/>
  <c r="F537" i="3"/>
  <c r="E537" i="3"/>
  <c r="C537" i="3"/>
  <c r="B537" i="3"/>
  <c r="F536" i="3"/>
  <c r="E536" i="3"/>
  <c r="C536" i="3"/>
  <c r="B536" i="3"/>
  <c r="F534" i="3"/>
  <c r="E534" i="3"/>
  <c r="C534" i="3"/>
  <c r="B534" i="3"/>
  <c r="F533" i="3"/>
  <c r="E533" i="3"/>
  <c r="C533" i="3"/>
  <c r="B533" i="3"/>
  <c r="F531" i="3"/>
  <c r="E531" i="3"/>
  <c r="C531" i="3"/>
  <c r="B531" i="3"/>
  <c r="F530" i="3"/>
  <c r="E530" i="3"/>
  <c r="C530" i="3"/>
  <c r="B530" i="3"/>
  <c r="F500" i="3"/>
  <c r="F499" i="3"/>
  <c r="F496" i="3"/>
  <c r="F495" i="3"/>
  <c r="E495" i="3"/>
  <c r="C495" i="3"/>
  <c r="B495" i="3"/>
  <c r="F494" i="3"/>
  <c r="E494" i="3"/>
  <c r="C494" i="3"/>
  <c r="B494" i="3"/>
  <c r="F493" i="3"/>
  <c r="E493" i="3"/>
  <c r="C493" i="3"/>
  <c r="B493" i="3"/>
  <c r="F492" i="3"/>
  <c r="E492" i="3"/>
  <c r="C492" i="3"/>
  <c r="B492" i="3"/>
  <c r="F491" i="3"/>
  <c r="E491" i="3"/>
  <c r="C491" i="3"/>
  <c r="B491" i="3"/>
  <c r="F490" i="3"/>
  <c r="E490" i="3"/>
  <c r="C490" i="3"/>
  <c r="B490" i="3"/>
  <c r="F489" i="3"/>
  <c r="E489" i="3"/>
  <c r="C489" i="3"/>
  <c r="B489" i="3"/>
  <c r="F488" i="3"/>
  <c r="E488" i="3"/>
  <c r="C488" i="3"/>
  <c r="B488" i="3"/>
  <c r="F487" i="3"/>
  <c r="E487" i="3"/>
  <c r="C487" i="3"/>
  <c r="B487" i="3"/>
  <c r="F486" i="3"/>
  <c r="E486" i="3"/>
  <c r="C486" i="3"/>
  <c r="B486" i="3"/>
  <c r="F485" i="3"/>
  <c r="E485" i="3"/>
  <c r="C485" i="3"/>
  <c r="B485" i="3"/>
  <c r="F457" i="3"/>
  <c r="F456" i="3"/>
  <c r="F455" i="3"/>
  <c r="F452" i="3"/>
  <c r="E452" i="3"/>
  <c r="C452" i="3"/>
  <c r="B452" i="3"/>
  <c r="F451" i="3"/>
  <c r="E451" i="3"/>
  <c r="C451" i="3"/>
  <c r="B451" i="3"/>
  <c r="F450" i="3"/>
  <c r="E450" i="3"/>
  <c r="C450" i="3"/>
  <c r="B450" i="3"/>
  <c r="F449" i="3"/>
  <c r="E449" i="3"/>
  <c r="C449" i="3"/>
  <c r="B449" i="3"/>
  <c r="F448" i="3"/>
  <c r="E448" i="3"/>
  <c r="C448" i="3"/>
  <c r="B448" i="3"/>
  <c r="F447" i="3"/>
  <c r="E447" i="3"/>
  <c r="C447" i="3"/>
  <c r="B447" i="3"/>
  <c r="F446" i="3"/>
  <c r="E446" i="3"/>
  <c r="C446" i="3"/>
  <c r="B446" i="3"/>
  <c r="F445" i="3"/>
  <c r="E445" i="3"/>
  <c r="C445" i="3"/>
  <c r="B445" i="3"/>
  <c r="F444" i="3"/>
  <c r="E444" i="3"/>
  <c r="C444" i="3"/>
  <c r="B444" i="3"/>
  <c r="F443" i="3"/>
  <c r="E443" i="3"/>
  <c r="C443" i="3"/>
  <c r="B443" i="3"/>
  <c r="F442" i="3"/>
  <c r="E442" i="3"/>
  <c r="C442" i="3"/>
  <c r="B442" i="3"/>
  <c r="F441" i="3"/>
  <c r="E441" i="3"/>
  <c r="C441" i="3"/>
  <c r="B441" i="3"/>
  <c r="Q348" i="3"/>
  <c r="S348" i="3" s="1"/>
  <c r="F348" i="3"/>
  <c r="E348" i="3"/>
  <c r="E348" i="4" s="1"/>
  <c r="C348" i="3"/>
  <c r="C348" i="4" s="1"/>
  <c r="B348" i="3"/>
  <c r="B348" i="4" s="1"/>
  <c r="Q347" i="3"/>
  <c r="S347" i="3" s="1"/>
  <c r="F347" i="3"/>
  <c r="E347" i="3"/>
  <c r="C347" i="3"/>
  <c r="B347" i="3"/>
  <c r="Q346" i="3"/>
  <c r="S346" i="3" s="1"/>
  <c r="F346" i="3"/>
  <c r="E346" i="3"/>
  <c r="C346" i="3"/>
  <c r="B346" i="3"/>
  <c r="Q345" i="3"/>
  <c r="S345" i="3" s="1"/>
  <c r="F345" i="3"/>
  <c r="F345" i="4" s="1"/>
  <c r="E345" i="3"/>
  <c r="C345" i="3"/>
  <c r="C345" i="4" s="1"/>
  <c r="B345" i="3"/>
  <c r="B345" i="4" s="1"/>
  <c r="Q344" i="3"/>
  <c r="S344" i="3" s="1"/>
  <c r="F344" i="3"/>
  <c r="F344" i="4" s="1"/>
  <c r="E344" i="3"/>
  <c r="E344" i="4" s="1"/>
  <c r="C344" i="3"/>
  <c r="C344" i="4" s="1"/>
  <c r="B344" i="3"/>
  <c r="B344" i="4" s="1"/>
  <c r="Q343" i="3"/>
  <c r="S343" i="3" s="1"/>
  <c r="F343" i="3"/>
  <c r="F343" i="4" s="1"/>
  <c r="E343" i="3"/>
  <c r="C343" i="3"/>
  <c r="C343" i="4" s="1"/>
  <c r="B343" i="3"/>
  <c r="B343" i="4" s="1"/>
  <c r="Q342" i="3"/>
  <c r="S342" i="3" s="1"/>
  <c r="F342" i="3"/>
  <c r="F342" i="4" s="1"/>
  <c r="E342" i="3"/>
  <c r="E342" i="4" s="1"/>
  <c r="C342" i="3"/>
  <c r="C342" i="4" s="1"/>
  <c r="B342" i="3"/>
  <c r="Q341" i="3"/>
  <c r="S341" i="3" s="1"/>
  <c r="F341" i="3"/>
  <c r="E341" i="3"/>
  <c r="C341" i="3"/>
  <c r="B341" i="3"/>
  <c r="Q340" i="3"/>
  <c r="S340" i="3" s="1"/>
  <c r="F340" i="3"/>
  <c r="E340" i="3"/>
  <c r="C340" i="3"/>
  <c r="B340" i="3"/>
  <c r="A340" i="3"/>
  <c r="A341" i="3" s="1"/>
  <c r="A342" i="3" s="1"/>
  <c r="A343" i="3" s="1"/>
  <c r="A344" i="3" s="1"/>
  <c r="A345" i="3" s="1"/>
  <c r="A346" i="3" s="1"/>
  <c r="A347" i="3" s="1"/>
  <c r="A348" i="3" s="1"/>
  <c r="A349" i="3" s="1"/>
  <c r="A350" i="3" s="1"/>
  <c r="A351" i="3" s="1"/>
  <c r="A352" i="3" s="1"/>
  <c r="A353" i="3" s="1"/>
  <c r="A354" i="3" s="1"/>
  <c r="A355" i="3" s="1"/>
  <c r="A356" i="3" s="1"/>
  <c r="A357" i="3" s="1"/>
  <c r="A358" i="3" s="1"/>
  <c r="A359" i="3" s="1"/>
  <c r="A360" i="3" s="1"/>
  <c r="A361" i="3" s="1"/>
  <c r="A362" i="3" s="1"/>
  <c r="A363" i="3" s="1"/>
  <c r="A364" i="3" s="1"/>
  <c r="A365" i="3" s="1"/>
  <c r="A366" i="3" s="1"/>
  <c r="A367" i="3" s="1"/>
  <c r="A368" i="3" s="1"/>
  <c r="A369" i="3" s="1"/>
  <c r="A370" i="3" s="1"/>
  <c r="A371" i="3" s="1"/>
  <c r="A372" i="3" s="1"/>
  <c r="A373" i="3" s="1"/>
  <c r="A374" i="3" s="1"/>
  <c r="A375" i="3" s="1"/>
  <c r="A376" i="3" s="1"/>
  <c r="A377" i="3" s="1"/>
  <c r="A378" i="3" s="1"/>
  <c r="A379" i="3" s="1"/>
  <c r="A380" i="3" s="1"/>
  <c r="A381" i="3" s="1"/>
  <c r="A382" i="3" s="1"/>
  <c r="A383" i="3" s="1"/>
  <c r="A384" i="3" s="1"/>
  <c r="A385" i="3" s="1"/>
  <c r="A386" i="3" s="1"/>
  <c r="A387" i="3" s="1"/>
  <c r="A388" i="3" s="1"/>
  <c r="A389" i="3" s="1"/>
  <c r="A390" i="3" s="1"/>
  <c r="A391" i="3" s="1"/>
  <c r="A392" i="3" s="1"/>
  <c r="A393" i="3" s="1"/>
  <c r="A394" i="3" s="1"/>
  <c r="A395" i="3" s="1"/>
  <c r="A396" i="3" s="1"/>
  <c r="A397" i="3" s="1"/>
  <c r="A398" i="3" s="1"/>
  <c r="A399" i="3" s="1"/>
  <c r="A400" i="3" s="1"/>
  <c r="A401" i="3" s="1"/>
  <c r="A402" i="3" s="1"/>
  <c r="A403" i="3" s="1"/>
  <c r="A404" i="3" s="1"/>
  <c r="A405" i="3" s="1"/>
  <c r="A406" i="3" s="1"/>
  <c r="A407" i="3" s="1"/>
  <c r="A408" i="3" s="1"/>
  <c r="A409" i="3" s="1"/>
  <c r="A410" i="3" s="1"/>
  <c r="A411" i="3" s="1"/>
  <c r="A412" i="3" s="1"/>
  <c r="A413" i="3" s="1"/>
  <c r="A414" i="3" s="1"/>
  <c r="A415" i="3" s="1"/>
  <c r="A416" i="3" s="1"/>
  <c r="A417" i="3" s="1"/>
  <c r="A418" i="3" s="1"/>
  <c r="A419" i="3" s="1"/>
  <c r="A420" i="3" s="1"/>
  <c r="A421" i="3" s="1"/>
  <c r="A422" i="3" s="1"/>
  <c r="A423" i="3" s="1"/>
  <c r="A424" i="3" s="1"/>
  <c r="A425" i="3" s="1"/>
  <c r="A426" i="3" s="1"/>
  <c r="A427" i="3" s="1"/>
  <c r="A428" i="3" s="1"/>
  <c r="A429" i="3" s="1"/>
  <c r="A430" i="3" s="1"/>
  <c r="A431" i="3" s="1"/>
  <c r="A432" i="3" s="1"/>
  <c r="Q339" i="3"/>
  <c r="S339" i="3" s="1"/>
  <c r="F339" i="3"/>
  <c r="F339" i="4" s="1"/>
  <c r="E339" i="3"/>
  <c r="C339" i="3"/>
  <c r="C339" i="4" s="1"/>
  <c r="B339" i="3"/>
  <c r="B339" i="4" s="1"/>
  <c r="Q338" i="3"/>
  <c r="S338" i="3" s="1"/>
  <c r="F338" i="3"/>
  <c r="F338" i="4" s="1"/>
  <c r="E338" i="3"/>
  <c r="E338" i="4" s="1"/>
  <c r="C338" i="3"/>
  <c r="C338" i="4" s="1"/>
  <c r="B338" i="3"/>
  <c r="B338" i="4" s="1"/>
  <c r="Q337" i="3"/>
  <c r="S337" i="3" s="1"/>
  <c r="F337" i="3"/>
  <c r="F337" i="4" s="1"/>
  <c r="E337" i="3"/>
  <c r="E337" i="4" s="1"/>
  <c r="C337" i="3"/>
  <c r="C337" i="4" s="1"/>
  <c r="B337" i="3"/>
  <c r="Q336" i="3"/>
  <c r="S336" i="3" s="1"/>
  <c r="F336" i="3"/>
  <c r="F336" i="4" s="1"/>
  <c r="E336" i="3"/>
  <c r="E336" i="4" s="1"/>
  <c r="C336" i="3"/>
  <c r="C336" i="4" s="1"/>
  <c r="B336" i="3"/>
  <c r="B336" i="4" s="1"/>
  <c r="Q335" i="3"/>
  <c r="S335" i="3" s="1"/>
  <c r="F335" i="3"/>
  <c r="F335" i="4" s="1"/>
  <c r="E335" i="3"/>
  <c r="E335" i="4" s="1"/>
  <c r="C335" i="3"/>
  <c r="C335" i="4" s="1"/>
  <c r="B335" i="3"/>
  <c r="B335" i="4" s="1"/>
  <c r="Q334" i="3"/>
  <c r="S334" i="3" s="1"/>
  <c r="F334" i="3"/>
  <c r="E334" i="3"/>
  <c r="C334" i="3"/>
  <c r="B334" i="3"/>
  <c r="Q333" i="3"/>
  <c r="S333" i="3" s="1"/>
  <c r="F333" i="3"/>
  <c r="F333" i="4" s="1"/>
  <c r="E333" i="3"/>
  <c r="E333" i="4" s="1"/>
  <c r="C333" i="3"/>
  <c r="C333" i="4" s="1"/>
  <c r="B333" i="3"/>
  <c r="B333" i="4" s="1"/>
  <c r="Q332" i="3"/>
  <c r="S332" i="3" s="1"/>
  <c r="F332" i="3"/>
  <c r="F332" i="4" s="1"/>
  <c r="E332" i="3"/>
  <c r="E332" i="4" s="1"/>
  <c r="C332" i="3"/>
  <c r="C332" i="4" s="1"/>
  <c r="B332" i="3"/>
  <c r="B332" i="4" s="1"/>
  <c r="Q331" i="3"/>
  <c r="S331" i="3" s="1"/>
  <c r="F331" i="3"/>
  <c r="F331" i="4" s="1"/>
  <c r="E331" i="3"/>
  <c r="C331" i="3"/>
  <c r="C331" i="4" s="1"/>
  <c r="B331" i="3"/>
  <c r="B331" i="4" s="1"/>
  <c r="Q330" i="3"/>
  <c r="S330" i="3" s="1"/>
  <c r="F330" i="3"/>
  <c r="F330" i="4" s="1"/>
  <c r="E330" i="3"/>
  <c r="E330" i="4" s="1"/>
  <c r="C330" i="3"/>
  <c r="C330" i="4" s="1"/>
  <c r="B330" i="3"/>
  <c r="B330" i="4" s="1"/>
  <c r="Q329" i="3"/>
  <c r="S329" i="3" s="1"/>
  <c r="F329" i="3"/>
  <c r="F329" i="4" s="1"/>
  <c r="E329" i="3"/>
  <c r="E329" i="4" s="1"/>
  <c r="C329" i="3"/>
  <c r="C329" i="4" s="1"/>
  <c r="B329" i="3"/>
  <c r="Q328" i="3"/>
  <c r="S328" i="3" s="1"/>
  <c r="F328" i="3"/>
  <c r="E328" i="3"/>
  <c r="C328" i="3"/>
  <c r="B328" i="3"/>
  <c r="Q327" i="3"/>
  <c r="S327" i="3" s="1"/>
  <c r="F327" i="3"/>
  <c r="F327" i="4" s="1"/>
  <c r="E327" i="3"/>
  <c r="E327" i="4" s="1"/>
  <c r="C327" i="3"/>
  <c r="C327" i="4" s="1"/>
  <c r="B327" i="3"/>
  <c r="B327" i="4" s="1"/>
  <c r="Q326" i="3"/>
  <c r="S326" i="3" s="1"/>
  <c r="F326" i="3"/>
  <c r="F326" i="4" s="1"/>
  <c r="E326" i="3"/>
  <c r="E326" i="4" s="1"/>
  <c r="C326" i="3"/>
  <c r="C326" i="4" s="1"/>
  <c r="B326" i="3"/>
  <c r="Q325" i="3"/>
  <c r="S325" i="3" s="1"/>
  <c r="F325" i="3"/>
  <c r="F325" i="4" s="1"/>
  <c r="E325" i="3"/>
  <c r="E325" i="4" s="1"/>
  <c r="C325" i="3"/>
  <c r="C325" i="4" s="1"/>
  <c r="B325" i="3"/>
  <c r="Q324" i="3"/>
  <c r="S324" i="3" s="1"/>
  <c r="F324" i="3"/>
  <c r="F324" i="4" s="1"/>
  <c r="E324" i="3"/>
  <c r="E324" i="4" s="1"/>
  <c r="C324" i="3"/>
  <c r="B324" i="3"/>
  <c r="B324" i="4" s="1"/>
  <c r="Q323" i="3"/>
  <c r="S323" i="3" s="1"/>
  <c r="F323" i="3"/>
  <c r="F323" i="4" s="1"/>
  <c r="E323" i="3"/>
  <c r="C323" i="3"/>
  <c r="B323" i="3"/>
  <c r="B323" i="4" s="1"/>
  <c r="Q322" i="3"/>
  <c r="S322" i="3" s="1"/>
  <c r="F322" i="3"/>
  <c r="E322" i="3"/>
  <c r="C322" i="3"/>
  <c r="B322" i="3"/>
  <c r="Q321" i="3"/>
  <c r="S321" i="3" s="1"/>
  <c r="F321" i="3"/>
  <c r="F321" i="4" s="1"/>
  <c r="E321" i="3"/>
  <c r="E321" i="4" s="1"/>
  <c r="C321" i="3"/>
  <c r="C321" i="4" s="1"/>
  <c r="B321" i="3"/>
  <c r="B321" i="4" s="1"/>
  <c r="Q320" i="3"/>
  <c r="S320" i="3" s="1"/>
  <c r="F320" i="3"/>
  <c r="F320" i="4" s="1"/>
  <c r="E320" i="3"/>
  <c r="E320" i="4" s="1"/>
  <c r="C320" i="3"/>
  <c r="C320" i="4" s="1"/>
  <c r="B320" i="3"/>
  <c r="B320" i="4" s="1"/>
  <c r="Q319" i="3"/>
  <c r="S319" i="3" s="1"/>
  <c r="F319" i="3"/>
  <c r="F319" i="4" s="1"/>
  <c r="E319" i="3"/>
  <c r="C319" i="3"/>
  <c r="C319" i="4" s="1"/>
  <c r="B319" i="3"/>
  <c r="B319" i="4" s="1"/>
  <c r="Q318" i="3"/>
  <c r="S318" i="3" s="1"/>
  <c r="F318" i="3"/>
  <c r="E318" i="3"/>
  <c r="E318" i="4" s="1"/>
  <c r="C318" i="3"/>
  <c r="C318" i="4" s="1"/>
  <c r="B318" i="3"/>
  <c r="Q317" i="3"/>
  <c r="S317" i="3" s="1"/>
  <c r="F317" i="3"/>
  <c r="E317" i="3"/>
  <c r="E317" i="4" s="1"/>
  <c r="C317" i="3"/>
  <c r="C317" i="4" s="1"/>
  <c r="B317" i="3"/>
  <c r="B317" i="4" s="1"/>
  <c r="Q316" i="3"/>
  <c r="S316" i="3" s="1"/>
  <c r="F316" i="3"/>
  <c r="E316" i="3"/>
  <c r="E316" i="4" s="1"/>
  <c r="C316" i="3"/>
  <c r="B316" i="3"/>
  <c r="Q315" i="3"/>
  <c r="S315" i="3" s="1"/>
  <c r="F315" i="3"/>
  <c r="F315" i="4" s="1"/>
  <c r="E315" i="3"/>
  <c r="C315" i="3"/>
  <c r="C315" i="4" s="1"/>
  <c r="B315" i="3"/>
  <c r="B315" i="4" s="1"/>
  <c r="Q314" i="3"/>
  <c r="S314" i="3" s="1"/>
  <c r="F314" i="3"/>
  <c r="F314" i="4" s="1"/>
  <c r="E314" i="3"/>
  <c r="E314" i="4" s="1"/>
  <c r="C314" i="3"/>
  <c r="C314" i="4" s="1"/>
  <c r="B314" i="3"/>
  <c r="B314" i="4" s="1"/>
  <c r="Q313" i="3"/>
  <c r="S313" i="3" s="1"/>
  <c r="F313" i="3"/>
  <c r="F313" i="4" s="1"/>
  <c r="E313" i="3"/>
  <c r="E313" i="4" s="1"/>
  <c r="C313" i="3"/>
  <c r="C313" i="4" s="1"/>
  <c r="B313" i="3"/>
  <c r="B313" i="4" s="1"/>
  <c r="Q312" i="3"/>
  <c r="S312" i="3" s="1"/>
  <c r="F312" i="3"/>
  <c r="F312" i="4" s="1"/>
  <c r="E312" i="3"/>
  <c r="E312" i="4" s="1"/>
  <c r="C312" i="3"/>
  <c r="C312" i="4" s="1"/>
  <c r="B312" i="3"/>
  <c r="B312" i="4" s="1"/>
  <c r="Q311" i="3"/>
  <c r="S311" i="3" s="1"/>
  <c r="F311" i="3"/>
  <c r="F311" i="4" s="1"/>
  <c r="E311" i="3"/>
  <c r="E311" i="4" s="1"/>
  <c r="C311" i="3"/>
  <c r="C311" i="4" s="1"/>
  <c r="B311" i="3"/>
  <c r="Q310" i="3"/>
  <c r="S310" i="3" s="1"/>
  <c r="F310" i="3"/>
  <c r="E310" i="3"/>
  <c r="C310" i="3"/>
  <c r="B310" i="3"/>
  <c r="Q309" i="3"/>
  <c r="S309" i="3" s="1"/>
  <c r="F309" i="3"/>
  <c r="F309" i="4" s="1"/>
  <c r="E309" i="3"/>
  <c r="E309" i="4" s="1"/>
  <c r="C309" i="3"/>
  <c r="C309" i="4" s="1"/>
  <c r="B309" i="3"/>
  <c r="Q308" i="3"/>
  <c r="S308" i="3" s="1"/>
  <c r="F308" i="3"/>
  <c r="F308" i="4" s="1"/>
  <c r="E308" i="3"/>
  <c r="E308" i="4" s="1"/>
  <c r="C308" i="3"/>
  <c r="C308" i="4" s="1"/>
  <c r="B308" i="3"/>
  <c r="B308" i="4" s="1"/>
  <c r="Q307" i="3"/>
  <c r="S307" i="3" s="1"/>
  <c r="F307" i="3"/>
  <c r="F307" i="4" s="1"/>
  <c r="E307" i="3"/>
  <c r="C307" i="3"/>
  <c r="C307" i="4" s="1"/>
  <c r="B307" i="3"/>
  <c r="B307" i="4" s="1"/>
  <c r="Q306" i="3"/>
  <c r="S306" i="3" s="1"/>
  <c r="F306" i="3"/>
  <c r="F306" i="4" s="1"/>
  <c r="E306" i="3"/>
  <c r="C306" i="3"/>
  <c r="C306" i="4" s="1"/>
  <c r="B306" i="3"/>
  <c r="B306" i="4" s="1"/>
  <c r="Q305" i="3"/>
  <c r="S305" i="3" s="1"/>
  <c r="F305" i="3"/>
  <c r="E305" i="3"/>
  <c r="E305" i="4" s="1"/>
  <c r="C305" i="3"/>
  <c r="C305" i="4" s="1"/>
  <c r="B305" i="3"/>
  <c r="B305" i="4" s="1"/>
  <c r="Q304" i="3"/>
  <c r="S304" i="3" s="1"/>
  <c r="F304" i="3"/>
  <c r="E304" i="3"/>
  <c r="C304" i="3"/>
  <c r="B304" i="3"/>
  <c r="Q303" i="3"/>
  <c r="S303" i="3" s="1"/>
  <c r="F303" i="3"/>
  <c r="F303" i="4" s="1"/>
  <c r="E303" i="3"/>
  <c r="E303" i="4" s="1"/>
  <c r="C303" i="3"/>
  <c r="C303" i="4" s="1"/>
  <c r="B303" i="3"/>
  <c r="B303" i="4" s="1"/>
  <c r="Q302" i="3"/>
  <c r="S302" i="3" s="1"/>
  <c r="F302" i="3"/>
  <c r="F302" i="4" s="1"/>
  <c r="E302" i="3"/>
  <c r="E302" i="4" s="1"/>
  <c r="C302" i="3"/>
  <c r="C302" i="4" s="1"/>
  <c r="B302" i="3"/>
  <c r="Q301" i="3"/>
  <c r="S301" i="3" s="1"/>
  <c r="F301" i="3"/>
  <c r="F301" i="4" s="1"/>
  <c r="E301" i="3"/>
  <c r="E301" i="4" s="1"/>
  <c r="C301" i="3"/>
  <c r="C301" i="4" s="1"/>
  <c r="B301" i="3"/>
  <c r="Q300" i="3"/>
  <c r="S300" i="3" s="1"/>
  <c r="F300" i="3"/>
  <c r="F300" i="4" s="1"/>
  <c r="E300" i="3"/>
  <c r="E300" i="4" s="1"/>
  <c r="C300" i="3"/>
  <c r="B300" i="3"/>
  <c r="B300" i="4" s="1"/>
  <c r="Q299" i="3"/>
  <c r="S299" i="3" s="1"/>
  <c r="F299" i="3"/>
  <c r="F299" i="4" s="1"/>
  <c r="E299" i="3"/>
  <c r="C299" i="3"/>
  <c r="B299" i="3"/>
  <c r="B299" i="4" s="1"/>
  <c r="Q298" i="3"/>
  <c r="S298" i="3" s="1"/>
  <c r="F298" i="3"/>
  <c r="E298" i="3"/>
  <c r="C298" i="3"/>
  <c r="B298" i="3"/>
  <c r="Q297" i="3"/>
  <c r="S297" i="3" s="1"/>
  <c r="F297" i="3"/>
  <c r="F297" i="4" s="1"/>
  <c r="E297" i="3"/>
  <c r="E297" i="4" s="1"/>
  <c r="C297" i="3"/>
  <c r="C297" i="4" s="1"/>
  <c r="B297" i="3"/>
  <c r="B297" i="4" s="1"/>
  <c r="Q296" i="3"/>
  <c r="S296" i="3" s="1"/>
  <c r="F296" i="3"/>
  <c r="F296" i="4" s="1"/>
  <c r="E296" i="3"/>
  <c r="E296" i="4" s="1"/>
  <c r="C296" i="3"/>
  <c r="C296" i="4" s="1"/>
  <c r="B296" i="3"/>
  <c r="B296" i="4" s="1"/>
  <c r="Q295" i="3"/>
  <c r="S295" i="3" s="1"/>
  <c r="F295" i="3"/>
  <c r="F295" i="4" s="1"/>
  <c r="E295" i="3"/>
  <c r="E295" i="4" s="1"/>
  <c r="C295" i="3"/>
  <c r="C295" i="4" s="1"/>
  <c r="B295" i="3"/>
  <c r="B295" i="4" s="1"/>
  <c r="Q294" i="3"/>
  <c r="S294" i="3" s="1"/>
  <c r="F294" i="3"/>
  <c r="F294" i="4" s="1"/>
  <c r="E294" i="3"/>
  <c r="E294" i="4" s="1"/>
  <c r="C294" i="3"/>
  <c r="C294" i="4" s="1"/>
  <c r="B294" i="3"/>
  <c r="Q293" i="3"/>
  <c r="S293" i="3" s="1"/>
  <c r="F293" i="3"/>
  <c r="F293" i="4" s="1"/>
  <c r="E293" i="3"/>
  <c r="E293" i="4" s="1"/>
  <c r="C293" i="3"/>
  <c r="C293" i="4" s="1"/>
  <c r="B293" i="3"/>
  <c r="Q292" i="3"/>
  <c r="S292" i="3" s="1"/>
  <c r="F292" i="3"/>
  <c r="E292" i="3"/>
  <c r="C292" i="3"/>
  <c r="B292" i="3"/>
  <c r="Q291" i="3"/>
  <c r="S291" i="3" s="1"/>
  <c r="F291" i="3"/>
  <c r="F291" i="4" s="1"/>
  <c r="E291" i="3"/>
  <c r="C291" i="3"/>
  <c r="C291" i="4" s="1"/>
  <c r="B291" i="3"/>
  <c r="B291" i="4" s="1"/>
  <c r="Q290" i="3"/>
  <c r="S290" i="3" s="1"/>
  <c r="F290" i="3"/>
  <c r="F290" i="4" s="1"/>
  <c r="E290" i="3"/>
  <c r="C290" i="3"/>
  <c r="C290" i="4" s="1"/>
  <c r="B290" i="3"/>
  <c r="B290" i="4" s="1"/>
  <c r="Q289" i="3"/>
  <c r="S289" i="3" s="1"/>
  <c r="F289" i="3"/>
  <c r="F289" i="4" s="1"/>
  <c r="E289" i="3"/>
  <c r="C289" i="3"/>
  <c r="C289" i="4" s="1"/>
  <c r="B289" i="3"/>
  <c r="Q288" i="3"/>
  <c r="S288" i="3" s="1"/>
  <c r="F288" i="3"/>
  <c r="F288" i="4" s="1"/>
  <c r="E288" i="3"/>
  <c r="E288" i="4" s="1"/>
  <c r="C288" i="3"/>
  <c r="C288" i="4" s="1"/>
  <c r="B288" i="3"/>
  <c r="B288" i="4" s="1"/>
  <c r="Q287" i="3"/>
  <c r="S287" i="3" s="1"/>
  <c r="F287" i="3"/>
  <c r="F287" i="4" s="1"/>
  <c r="E287" i="3"/>
  <c r="C287" i="3"/>
  <c r="C287" i="4" s="1"/>
  <c r="B287" i="3"/>
  <c r="B287" i="4" s="1"/>
  <c r="Q286" i="3"/>
  <c r="S286" i="3" s="1"/>
  <c r="F286" i="3"/>
  <c r="E286" i="3"/>
  <c r="C286" i="3"/>
  <c r="B286" i="3"/>
  <c r="Q285" i="3"/>
  <c r="S285" i="3" s="1"/>
  <c r="F285" i="3"/>
  <c r="F285" i="4" s="1"/>
  <c r="E285" i="3"/>
  <c r="E285" i="4" s="1"/>
  <c r="C285" i="3"/>
  <c r="C285" i="4" s="1"/>
  <c r="B285" i="3"/>
  <c r="Q284" i="3"/>
  <c r="S284" i="3" s="1"/>
  <c r="F284" i="3"/>
  <c r="F284" i="4" s="1"/>
  <c r="E284" i="3"/>
  <c r="E284" i="4" s="1"/>
  <c r="C284" i="3"/>
  <c r="C284" i="4" s="1"/>
  <c r="B284" i="3"/>
  <c r="Q283" i="3"/>
  <c r="S283" i="3" s="1"/>
  <c r="F283" i="3"/>
  <c r="F283" i="4" s="1"/>
  <c r="E283" i="3"/>
  <c r="C283" i="3"/>
  <c r="B283" i="3"/>
  <c r="B283" i="4" s="1"/>
  <c r="Q282" i="3"/>
  <c r="S282" i="3" s="1"/>
  <c r="F282" i="3"/>
  <c r="F282" i="4" s="1"/>
  <c r="E282" i="3"/>
  <c r="C282" i="3"/>
  <c r="C282" i="4" s="1"/>
  <c r="B282" i="3"/>
  <c r="B282" i="4" s="1"/>
  <c r="Q281" i="3"/>
  <c r="S281" i="3" s="1"/>
  <c r="F281" i="3"/>
  <c r="F281" i="4" s="1"/>
  <c r="E281" i="3"/>
  <c r="C281" i="3"/>
  <c r="C281" i="4" s="1"/>
  <c r="B281" i="3"/>
  <c r="B281" i="4" s="1"/>
  <c r="Q280" i="3"/>
  <c r="S280" i="3" s="1"/>
  <c r="F280" i="3"/>
  <c r="E280" i="3"/>
  <c r="C280" i="3"/>
  <c r="B280" i="3"/>
  <c r="Q279" i="3"/>
  <c r="S279" i="3" s="1"/>
  <c r="F279" i="3"/>
  <c r="F279" i="4" s="1"/>
  <c r="E279" i="3"/>
  <c r="C279" i="3"/>
  <c r="C279" i="4" s="1"/>
  <c r="B279" i="3"/>
  <c r="B279" i="4" s="1"/>
  <c r="Q278" i="3"/>
  <c r="S278" i="3" s="1"/>
  <c r="F278" i="3"/>
  <c r="F278" i="4" s="1"/>
  <c r="E278" i="3"/>
  <c r="E278" i="4" s="1"/>
  <c r="C278" i="3"/>
  <c r="C278" i="4" s="1"/>
  <c r="B278" i="3"/>
  <c r="Q277" i="3"/>
  <c r="S277" i="3" s="1"/>
  <c r="F277" i="3"/>
  <c r="F277" i="4" s="1"/>
  <c r="E277" i="3"/>
  <c r="E277" i="4" s="1"/>
  <c r="C277" i="3"/>
  <c r="C277" i="4" s="1"/>
  <c r="B277" i="3"/>
  <c r="Q276" i="3"/>
  <c r="S276" i="3" s="1"/>
  <c r="F276" i="3"/>
  <c r="F276" i="4" s="1"/>
  <c r="E276" i="3"/>
  <c r="E276" i="4" s="1"/>
  <c r="C276" i="3"/>
  <c r="C276" i="4" s="1"/>
  <c r="B276" i="3"/>
  <c r="Q275" i="3"/>
  <c r="S275" i="3" s="1"/>
  <c r="F275" i="3"/>
  <c r="F275" i="4" s="1"/>
  <c r="E275" i="3"/>
  <c r="C275" i="3"/>
  <c r="C275" i="4" s="1"/>
  <c r="B275" i="3"/>
  <c r="B275" i="4" s="1"/>
  <c r="Q274" i="3"/>
  <c r="S274" i="3" s="1"/>
  <c r="F274" i="3"/>
  <c r="E274" i="3"/>
  <c r="C274" i="3"/>
  <c r="B274" i="3"/>
  <c r="Q273" i="3"/>
  <c r="S273" i="3" s="1"/>
  <c r="F273" i="3"/>
  <c r="F273" i="4" s="1"/>
  <c r="E273" i="3"/>
  <c r="E273" i="4" s="1"/>
  <c r="C273" i="3"/>
  <c r="C273" i="4" s="1"/>
  <c r="B273" i="3"/>
  <c r="B273" i="4" s="1"/>
  <c r="Q272" i="3"/>
  <c r="S272" i="3" s="1"/>
  <c r="F272" i="3"/>
  <c r="F272" i="4" s="1"/>
  <c r="E272" i="3"/>
  <c r="E272" i="4" s="1"/>
  <c r="C272" i="3"/>
  <c r="C272" i="4" s="1"/>
  <c r="B272" i="3"/>
  <c r="B272" i="4" s="1"/>
  <c r="Q271" i="3"/>
  <c r="S271" i="3" s="1"/>
  <c r="F271" i="3"/>
  <c r="F271" i="4" s="1"/>
  <c r="E271" i="3"/>
  <c r="E271" i="4" s="1"/>
  <c r="C271" i="3"/>
  <c r="C271" i="4" s="1"/>
  <c r="B271" i="3"/>
  <c r="B271" i="4" s="1"/>
  <c r="Q270" i="3"/>
  <c r="S270" i="3" s="1"/>
  <c r="F270" i="3"/>
  <c r="F270" i="4" s="1"/>
  <c r="E270" i="3"/>
  <c r="E270" i="4" s="1"/>
  <c r="C270" i="3"/>
  <c r="C270" i="4" s="1"/>
  <c r="B270" i="3"/>
  <c r="Q269" i="3"/>
  <c r="S269" i="3" s="1"/>
  <c r="F269" i="3"/>
  <c r="F269" i="4" s="1"/>
  <c r="E269" i="3"/>
  <c r="E269" i="4" s="1"/>
  <c r="C269" i="3"/>
  <c r="C269" i="4" s="1"/>
  <c r="B269" i="3"/>
  <c r="Q268" i="3"/>
  <c r="S268" i="3" s="1"/>
  <c r="F268" i="3"/>
  <c r="E268" i="3"/>
  <c r="C268" i="3"/>
  <c r="B268" i="3"/>
  <c r="Q267" i="3"/>
  <c r="S267" i="3" s="1"/>
  <c r="F267" i="3"/>
  <c r="F267" i="4" s="1"/>
  <c r="E267" i="3"/>
  <c r="E267" i="4" s="1"/>
  <c r="C267" i="3"/>
  <c r="B267" i="3"/>
  <c r="B267" i="4" s="1"/>
  <c r="Q266" i="3"/>
  <c r="S266" i="3" s="1"/>
  <c r="F266" i="3"/>
  <c r="F266" i="4" s="1"/>
  <c r="E266" i="3"/>
  <c r="C266" i="3"/>
  <c r="C266" i="4" s="1"/>
  <c r="B266" i="3"/>
  <c r="Q265" i="3"/>
  <c r="S265" i="3" s="1"/>
  <c r="F265" i="3"/>
  <c r="F265" i="4" s="1"/>
  <c r="E265" i="3"/>
  <c r="E265" i="4" s="1"/>
  <c r="C265" i="3"/>
  <c r="C265" i="4" s="1"/>
  <c r="B265" i="3"/>
  <c r="Q264" i="3"/>
  <c r="S264" i="3" s="1"/>
  <c r="F264" i="3"/>
  <c r="F264" i="4" s="1"/>
  <c r="E264" i="3"/>
  <c r="E264" i="4" s="1"/>
  <c r="C264" i="3"/>
  <c r="C264" i="4" s="1"/>
  <c r="B264" i="3"/>
  <c r="Q263" i="3"/>
  <c r="S263" i="3" s="1"/>
  <c r="F263" i="3"/>
  <c r="F263" i="4" s="1"/>
  <c r="E263" i="3"/>
  <c r="C263" i="3"/>
  <c r="B263" i="3"/>
  <c r="B263" i="4" s="1"/>
  <c r="Q262" i="3"/>
  <c r="S262" i="3" s="1"/>
  <c r="F262" i="3"/>
  <c r="E262" i="3"/>
  <c r="C262" i="3"/>
  <c r="B262" i="3"/>
  <c r="Q261" i="3"/>
  <c r="S261" i="3" s="1"/>
  <c r="F261" i="3"/>
  <c r="F261" i="4" s="1"/>
  <c r="E261" i="3"/>
  <c r="C261" i="3"/>
  <c r="C261" i="4" s="1"/>
  <c r="B261" i="3"/>
  <c r="Q260" i="3"/>
  <c r="S260" i="3" s="1"/>
  <c r="F260" i="3"/>
  <c r="E260" i="3"/>
  <c r="E260" i="4" s="1"/>
  <c r="C260" i="3"/>
  <c r="C260" i="4" s="1"/>
  <c r="B260" i="3"/>
  <c r="B260" i="4" s="1"/>
  <c r="Q259" i="3"/>
  <c r="S259" i="3" s="1"/>
  <c r="F259" i="3"/>
  <c r="F259" i="4" s="1"/>
  <c r="E259" i="3"/>
  <c r="E259" i="4" s="1"/>
  <c r="C259" i="3"/>
  <c r="C259" i="4" s="1"/>
  <c r="B259" i="3"/>
  <c r="B259" i="4" s="1"/>
  <c r="Q258" i="3"/>
  <c r="S258" i="3" s="1"/>
  <c r="F258" i="3"/>
  <c r="F258" i="4" s="1"/>
  <c r="E258" i="3"/>
  <c r="C258" i="3"/>
  <c r="C258" i="4" s="1"/>
  <c r="B258" i="3"/>
  <c r="B258" i="4" s="1"/>
  <c r="Q257" i="3"/>
  <c r="S257" i="3" s="1"/>
  <c r="F257" i="3"/>
  <c r="F257" i="4" s="1"/>
  <c r="E257" i="3"/>
  <c r="C257" i="3"/>
  <c r="C257" i="4" s="1"/>
  <c r="B257" i="3"/>
  <c r="B257" i="4" s="1"/>
  <c r="Q256" i="3"/>
  <c r="S256" i="3" s="1"/>
  <c r="F256" i="3"/>
  <c r="E256" i="3"/>
  <c r="C256" i="3"/>
  <c r="B256" i="3"/>
  <c r="Q255" i="3"/>
  <c r="S255" i="3" s="1"/>
  <c r="F255" i="3"/>
  <c r="F255" i="4" s="1"/>
  <c r="E255" i="3"/>
  <c r="C255" i="3"/>
  <c r="B255" i="3"/>
  <c r="B255" i="4" s="1"/>
  <c r="Q254" i="3"/>
  <c r="S254" i="3" s="1"/>
  <c r="F254" i="3"/>
  <c r="F254" i="4" s="1"/>
  <c r="E254" i="3"/>
  <c r="E254" i="4" s="1"/>
  <c r="C254" i="3"/>
  <c r="C254" i="4" s="1"/>
  <c r="B254" i="3"/>
  <c r="B254" i="4" s="1"/>
  <c r="Q253" i="3"/>
  <c r="S253" i="3" s="1"/>
  <c r="F253" i="3"/>
  <c r="F253" i="4" s="1"/>
  <c r="E253" i="3"/>
  <c r="C253" i="3"/>
  <c r="C253" i="4" s="1"/>
  <c r="B253" i="3"/>
  <c r="Q252" i="3"/>
  <c r="S252" i="3" s="1"/>
  <c r="F252" i="3"/>
  <c r="F252" i="4" s="1"/>
  <c r="E252" i="3"/>
  <c r="E252" i="4" s="1"/>
  <c r="C252" i="3"/>
  <c r="C252" i="4" s="1"/>
  <c r="B252" i="3"/>
  <c r="B252" i="4" s="1"/>
  <c r="Q251" i="3"/>
  <c r="S251" i="3" s="1"/>
  <c r="F251" i="3"/>
  <c r="F251" i="4" s="1"/>
  <c r="E251" i="3"/>
  <c r="C251" i="3"/>
  <c r="C251" i="4" s="1"/>
  <c r="B251" i="3"/>
  <c r="B251" i="4" s="1"/>
  <c r="Q250" i="3"/>
  <c r="S250" i="3" s="1"/>
  <c r="F250" i="3"/>
  <c r="E250" i="3"/>
  <c r="C250" i="3"/>
  <c r="B250" i="3"/>
  <c r="Q249" i="3"/>
  <c r="S249" i="3" s="1"/>
  <c r="F249" i="3"/>
  <c r="F249" i="4" s="1"/>
  <c r="E249" i="3"/>
  <c r="C249" i="3"/>
  <c r="C249" i="4" s="1"/>
  <c r="B249" i="3"/>
  <c r="Q248" i="3"/>
  <c r="S248" i="3" s="1"/>
  <c r="F248" i="3"/>
  <c r="F248" i="4" s="1"/>
  <c r="E248" i="3"/>
  <c r="E248" i="4" s="1"/>
  <c r="C248" i="3"/>
  <c r="C248" i="4" s="1"/>
  <c r="B248" i="3"/>
  <c r="B248" i="4" s="1"/>
  <c r="Q247" i="3"/>
  <c r="S247" i="3" s="1"/>
  <c r="F247" i="3"/>
  <c r="F247" i="4" s="1"/>
  <c r="E247" i="3"/>
  <c r="C247" i="3"/>
  <c r="C247" i="4" s="1"/>
  <c r="B247" i="3"/>
  <c r="B247" i="4" s="1"/>
  <c r="Q246" i="3"/>
  <c r="S246" i="3" s="1"/>
  <c r="F246" i="3"/>
  <c r="F246" i="4" s="1"/>
  <c r="E246" i="3"/>
  <c r="C246" i="3"/>
  <c r="C246" i="4" s="1"/>
  <c r="B246" i="3"/>
  <c r="B246" i="4" s="1"/>
  <c r="Q245" i="3"/>
  <c r="S245" i="3" s="1"/>
  <c r="F245" i="3"/>
  <c r="F245" i="4" s="1"/>
  <c r="E245" i="3"/>
  <c r="C245" i="3"/>
  <c r="C245" i="4" s="1"/>
  <c r="B245" i="3"/>
  <c r="Q244" i="3"/>
  <c r="S244" i="3" s="1"/>
  <c r="F244" i="3"/>
  <c r="E244" i="3"/>
  <c r="C244" i="3"/>
  <c r="B244" i="3"/>
  <c r="Q243" i="3"/>
  <c r="S243" i="3" s="1"/>
  <c r="F243" i="3"/>
  <c r="F243" i="4" s="1"/>
  <c r="E243" i="3"/>
  <c r="C243" i="3"/>
  <c r="C243" i="4" s="1"/>
  <c r="B243" i="3"/>
  <c r="B243" i="4" s="1"/>
  <c r="Q242" i="3"/>
  <c r="S242" i="3" s="1"/>
  <c r="F242" i="3"/>
  <c r="F242" i="4" s="1"/>
  <c r="E242" i="3"/>
  <c r="C242" i="3"/>
  <c r="C242" i="4" s="1"/>
  <c r="B242" i="3"/>
  <c r="B242" i="4" s="1"/>
  <c r="Q241" i="3"/>
  <c r="S241" i="3" s="1"/>
  <c r="F241" i="3"/>
  <c r="F241" i="4" s="1"/>
  <c r="E241" i="3"/>
  <c r="C241" i="3"/>
  <c r="C241" i="4" s="1"/>
  <c r="B241" i="3"/>
  <c r="Q240" i="3"/>
  <c r="S240" i="3" s="1"/>
  <c r="F240" i="3"/>
  <c r="F240" i="4" s="1"/>
  <c r="E240" i="3"/>
  <c r="E240" i="4" s="1"/>
  <c r="C240" i="3"/>
  <c r="C240" i="4" s="1"/>
  <c r="B240" i="3"/>
  <c r="B240" i="4" s="1"/>
  <c r="Q239" i="3"/>
  <c r="S239" i="3" s="1"/>
  <c r="F239" i="3"/>
  <c r="F239" i="4" s="1"/>
  <c r="E239" i="3"/>
  <c r="C239" i="3"/>
  <c r="C239" i="4" s="1"/>
  <c r="B239" i="3"/>
  <c r="B239" i="4" s="1"/>
  <c r="Q238" i="3"/>
  <c r="S238" i="3" s="1"/>
  <c r="F238" i="3"/>
  <c r="E238" i="3"/>
  <c r="C238" i="3"/>
  <c r="B238" i="3"/>
  <c r="Q237" i="3"/>
  <c r="S237" i="3" s="1"/>
  <c r="F237" i="3"/>
  <c r="F237" i="4" s="1"/>
  <c r="E237" i="3"/>
  <c r="C237" i="3"/>
  <c r="C237" i="4" s="1"/>
  <c r="B237" i="3"/>
  <c r="B237" i="4" s="1"/>
  <c r="Q236" i="3"/>
  <c r="S236" i="3" s="1"/>
  <c r="F236" i="3"/>
  <c r="F236" i="4" s="1"/>
  <c r="E236" i="3"/>
  <c r="C236" i="3"/>
  <c r="C236" i="4" s="1"/>
  <c r="B236" i="3"/>
  <c r="Q235" i="3"/>
  <c r="S235" i="3" s="1"/>
  <c r="F235" i="3"/>
  <c r="F235" i="4" s="1"/>
  <c r="E235" i="3"/>
  <c r="C235" i="3"/>
  <c r="B235" i="3"/>
  <c r="B235" i="4" s="1"/>
  <c r="Q234" i="3"/>
  <c r="S234" i="3" s="1"/>
  <c r="F234" i="3"/>
  <c r="F234" i="4" s="1"/>
  <c r="E234" i="3"/>
  <c r="E234" i="4" s="1"/>
  <c r="C234" i="3"/>
  <c r="C234" i="4" s="1"/>
  <c r="B234" i="3"/>
  <c r="B234" i="4" s="1"/>
  <c r="Q233" i="3"/>
  <c r="S233" i="3" s="1"/>
  <c r="F233" i="3"/>
  <c r="F233" i="4" s="1"/>
  <c r="E233" i="3"/>
  <c r="E233" i="4" s="1"/>
  <c r="C233" i="3"/>
  <c r="C233" i="4" s="1"/>
  <c r="B233" i="3"/>
  <c r="Q232" i="3"/>
  <c r="S232" i="3" s="1"/>
  <c r="F232" i="3"/>
  <c r="E232" i="3"/>
  <c r="E232" i="4" s="1"/>
  <c r="C232" i="3"/>
  <c r="B232" i="3"/>
  <c r="Q231" i="3"/>
  <c r="S231" i="3" s="1"/>
  <c r="F231" i="3"/>
  <c r="F231" i="4" s="1"/>
  <c r="E231" i="3"/>
  <c r="C231" i="3"/>
  <c r="C231" i="4" s="1"/>
  <c r="B231" i="3"/>
  <c r="B231" i="4" s="1"/>
  <c r="Q230" i="3"/>
  <c r="S230" i="3" s="1"/>
  <c r="F230" i="3"/>
  <c r="F230" i="4" s="1"/>
  <c r="E230" i="3"/>
  <c r="C230" i="3"/>
  <c r="C230" i="4" s="1"/>
  <c r="B230" i="3"/>
  <c r="B230" i="4" s="1"/>
  <c r="Q229" i="3"/>
  <c r="S229" i="3" s="1"/>
  <c r="F229" i="3"/>
  <c r="F229" i="4" s="1"/>
  <c r="E229" i="3"/>
  <c r="C229" i="3"/>
  <c r="C229" i="4" s="1"/>
  <c r="B229" i="3"/>
  <c r="B229" i="4" s="1"/>
  <c r="Q228" i="3"/>
  <c r="S228" i="3" s="1"/>
  <c r="F228" i="3"/>
  <c r="F228" i="4" s="1"/>
  <c r="E228" i="3"/>
  <c r="C228" i="3"/>
  <c r="C228" i="4" s="1"/>
  <c r="B228" i="3"/>
  <c r="Q227" i="3"/>
  <c r="S227" i="3" s="1"/>
  <c r="F227" i="3"/>
  <c r="F227" i="4" s="1"/>
  <c r="E227" i="3"/>
  <c r="E227" i="4" s="1"/>
  <c r="C227" i="3"/>
  <c r="C227" i="4" s="1"/>
  <c r="B227" i="3"/>
  <c r="Q226" i="3"/>
  <c r="S226" i="3" s="1"/>
  <c r="F226" i="3"/>
  <c r="E226" i="3"/>
  <c r="C226" i="3"/>
  <c r="B226" i="3"/>
  <c r="Q225" i="3"/>
  <c r="S225" i="3" s="1"/>
  <c r="F225" i="3"/>
  <c r="F225" i="4" s="1"/>
  <c r="E225" i="3"/>
  <c r="C225" i="3"/>
  <c r="C225" i="4" s="1"/>
  <c r="B225" i="3"/>
  <c r="B225" i="4" s="1"/>
  <c r="Q224" i="3"/>
  <c r="S224" i="3" s="1"/>
  <c r="F224" i="3"/>
  <c r="F224" i="4" s="1"/>
  <c r="E224" i="3"/>
  <c r="C224" i="3"/>
  <c r="C224" i="4" s="1"/>
  <c r="B224" i="3"/>
  <c r="Q223" i="3"/>
  <c r="S223" i="3" s="1"/>
  <c r="F223" i="3"/>
  <c r="F223" i="4" s="1"/>
  <c r="E223" i="3"/>
  <c r="E223" i="4" s="1"/>
  <c r="C223" i="3"/>
  <c r="C223" i="4" s="1"/>
  <c r="B223" i="3"/>
  <c r="Q222" i="3"/>
  <c r="S222" i="3" s="1"/>
  <c r="F222" i="3"/>
  <c r="F222" i="4" s="1"/>
  <c r="E222" i="3"/>
  <c r="E222" i="4" s="1"/>
  <c r="C222" i="3"/>
  <c r="C222" i="4" s="1"/>
  <c r="B222" i="3"/>
  <c r="B222" i="4" s="1"/>
  <c r="Q221" i="3"/>
  <c r="S221" i="3" s="1"/>
  <c r="F221" i="3"/>
  <c r="F221" i="4" s="1"/>
  <c r="E221" i="3"/>
  <c r="C221" i="3"/>
  <c r="C221" i="4" s="1"/>
  <c r="B221" i="3"/>
  <c r="B221" i="4" s="1"/>
  <c r="Q220" i="3"/>
  <c r="S220" i="3" s="1"/>
  <c r="F220" i="3"/>
  <c r="E220" i="3"/>
  <c r="C220" i="3"/>
  <c r="B220" i="3"/>
  <c r="Q219" i="3"/>
  <c r="S219" i="3" s="1"/>
  <c r="F219" i="3"/>
  <c r="F219" i="4" s="1"/>
  <c r="E219" i="3"/>
  <c r="E219" i="4" s="1"/>
  <c r="C219" i="3"/>
  <c r="C219" i="4" s="1"/>
  <c r="B219" i="3"/>
  <c r="Q218" i="3"/>
  <c r="S218" i="3" s="1"/>
  <c r="F218" i="3"/>
  <c r="F218" i="4" s="1"/>
  <c r="E218" i="3"/>
  <c r="E218" i="4" s="1"/>
  <c r="C218" i="3"/>
  <c r="C218" i="4" s="1"/>
  <c r="B218" i="3"/>
  <c r="B218" i="4" s="1"/>
  <c r="Q217" i="3"/>
  <c r="S217" i="3" s="1"/>
  <c r="F217" i="3"/>
  <c r="F217" i="4" s="1"/>
  <c r="E217" i="3"/>
  <c r="C217" i="3"/>
  <c r="C217" i="4" s="1"/>
  <c r="B217" i="3"/>
  <c r="B217" i="4" s="1"/>
  <c r="Q216" i="3"/>
  <c r="S216" i="3" s="1"/>
  <c r="F216" i="3"/>
  <c r="F216" i="4" s="1"/>
  <c r="E216" i="3"/>
  <c r="C216" i="3"/>
  <c r="C216" i="4" s="1"/>
  <c r="B216" i="3"/>
  <c r="Q215" i="3"/>
  <c r="S215" i="3" s="1"/>
  <c r="F215" i="3"/>
  <c r="E215" i="3"/>
  <c r="E215" i="4" s="1"/>
  <c r="C215" i="3"/>
  <c r="C215" i="4" s="1"/>
  <c r="B215" i="3"/>
  <c r="B215" i="4" s="1"/>
  <c r="Q214" i="3"/>
  <c r="S214" i="3" s="1"/>
  <c r="F214" i="3"/>
  <c r="E214" i="3"/>
  <c r="C214" i="3"/>
  <c r="B214" i="3"/>
  <c r="Q213" i="3"/>
  <c r="S213" i="3" s="1"/>
  <c r="F213" i="3"/>
  <c r="F213" i="4" s="1"/>
  <c r="E213" i="3"/>
  <c r="C213" i="3"/>
  <c r="C213" i="4" s="1"/>
  <c r="B213" i="3"/>
  <c r="B213" i="4" s="1"/>
  <c r="Q212" i="3"/>
  <c r="S212" i="3" s="1"/>
  <c r="F212" i="3"/>
  <c r="F212" i="4" s="1"/>
  <c r="E212" i="3"/>
  <c r="C212" i="3"/>
  <c r="C212" i="4" s="1"/>
  <c r="B212" i="3"/>
  <c r="Q211" i="3"/>
  <c r="S211" i="3" s="1"/>
  <c r="F211" i="3"/>
  <c r="F211" i="4" s="1"/>
  <c r="E211" i="3"/>
  <c r="E211" i="4" s="1"/>
  <c r="C211" i="3"/>
  <c r="C211" i="4" s="1"/>
  <c r="B211" i="3"/>
  <c r="Q210" i="3"/>
  <c r="S210" i="3" s="1"/>
  <c r="F210" i="3"/>
  <c r="F210" i="4" s="1"/>
  <c r="E210" i="3"/>
  <c r="E210" i="4" s="1"/>
  <c r="C210" i="3"/>
  <c r="C210" i="4" s="1"/>
  <c r="B210" i="3"/>
  <c r="B210" i="4" s="1"/>
  <c r="Q209" i="3"/>
  <c r="S209" i="3" s="1"/>
  <c r="F209" i="3"/>
  <c r="E209" i="3"/>
  <c r="C209" i="3"/>
  <c r="C209" i="4" s="1"/>
  <c r="B209" i="3"/>
  <c r="B209" i="4" s="1"/>
  <c r="Q208" i="3"/>
  <c r="S208" i="3" s="1"/>
  <c r="F208" i="3"/>
  <c r="F208" i="4" s="1"/>
  <c r="E208" i="3"/>
  <c r="C208" i="3"/>
  <c r="B208" i="3"/>
  <c r="Q207" i="3"/>
  <c r="E207" i="3"/>
  <c r="C207" i="3"/>
  <c r="C207" i="4" s="1"/>
  <c r="B207" i="3"/>
  <c r="B207" i="4" s="1"/>
  <c r="Q206" i="3"/>
  <c r="E206" i="3"/>
  <c r="E206" i="4" s="1"/>
  <c r="C206" i="3"/>
  <c r="C206" i="4" s="1"/>
  <c r="B206" i="3"/>
  <c r="B206" i="4" s="1"/>
  <c r="Q205" i="3"/>
  <c r="E205" i="3"/>
  <c r="E205" i="4" s="1"/>
  <c r="C205" i="3"/>
  <c r="C205" i="4" s="1"/>
  <c r="B205" i="3"/>
  <c r="Q204" i="3"/>
  <c r="E204" i="3"/>
  <c r="E204" i="4" s="1"/>
  <c r="C204" i="3"/>
  <c r="C204" i="4" s="1"/>
  <c r="B204" i="3"/>
  <c r="Q203" i="3"/>
  <c r="E203" i="3"/>
  <c r="E203" i="4" s="1"/>
  <c r="C203" i="3"/>
  <c r="C203" i="4" s="1"/>
  <c r="B203" i="3"/>
  <c r="B203" i="4" s="1"/>
  <c r="Q202" i="3"/>
  <c r="E202" i="3"/>
  <c r="C202" i="3"/>
  <c r="B202" i="3"/>
  <c r="Q201" i="3"/>
  <c r="E201" i="3"/>
  <c r="E201" i="4" s="1"/>
  <c r="C201" i="3"/>
  <c r="C201" i="4" s="1"/>
  <c r="B201" i="3"/>
  <c r="B201" i="4" s="1"/>
  <c r="Q200" i="3"/>
  <c r="E200" i="3"/>
  <c r="E200" i="4" s="1"/>
  <c r="C200" i="3"/>
  <c r="C200" i="4" s="1"/>
  <c r="B200" i="3"/>
  <c r="Q199" i="3"/>
  <c r="E199" i="3"/>
  <c r="C199" i="3"/>
  <c r="C199" i="4" s="1"/>
  <c r="B199" i="3"/>
  <c r="B199" i="4" s="1"/>
  <c r="Q198" i="3"/>
  <c r="E198" i="3"/>
  <c r="E198" i="4" s="1"/>
  <c r="C198" i="3"/>
  <c r="C198" i="4" s="1"/>
  <c r="B198" i="3"/>
  <c r="B198" i="4" s="1"/>
  <c r="Q197" i="3"/>
  <c r="E197" i="3"/>
  <c r="E197" i="4" s="1"/>
  <c r="C197" i="3"/>
  <c r="C197" i="4" s="1"/>
  <c r="B197" i="3"/>
  <c r="Q196" i="3"/>
  <c r="E196" i="3"/>
  <c r="G196" i="3" s="1"/>
  <c r="C196" i="3"/>
  <c r="B196" i="3"/>
  <c r="Q195" i="3"/>
  <c r="E195" i="3"/>
  <c r="E195" i="4" s="1"/>
  <c r="C195" i="3"/>
  <c r="C195" i="4" s="1"/>
  <c r="B195" i="3"/>
  <c r="B195" i="4" s="1"/>
  <c r="Q194" i="3"/>
  <c r="E194" i="3"/>
  <c r="C194" i="3"/>
  <c r="C194" i="4" s="1"/>
  <c r="B194" i="3"/>
  <c r="B194" i="4" s="1"/>
  <c r="Q193" i="3"/>
  <c r="E193" i="3"/>
  <c r="E193" i="4" s="1"/>
  <c r="C193" i="3"/>
  <c r="C193" i="4" s="1"/>
  <c r="B193" i="3"/>
  <c r="B193" i="4" s="1"/>
  <c r="Q192" i="3"/>
  <c r="E192" i="3"/>
  <c r="E192" i="4" s="1"/>
  <c r="C192" i="3"/>
  <c r="C192" i="4" s="1"/>
  <c r="B192" i="3"/>
  <c r="Q191" i="3"/>
  <c r="E191" i="3"/>
  <c r="C191" i="3"/>
  <c r="C191" i="4" s="1"/>
  <c r="B191" i="3"/>
  <c r="B191" i="4" s="1"/>
  <c r="Q190" i="3"/>
  <c r="E190" i="3"/>
  <c r="C190" i="3"/>
  <c r="B190" i="3"/>
  <c r="Q189" i="3"/>
  <c r="E189" i="3"/>
  <c r="E189" i="4" s="1"/>
  <c r="C189" i="3"/>
  <c r="C189" i="4" s="1"/>
  <c r="B189" i="3"/>
  <c r="Q188" i="3"/>
  <c r="E188" i="3"/>
  <c r="E188" i="4" s="1"/>
  <c r="C188" i="3"/>
  <c r="C188" i="4" s="1"/>
  <c r="B188" i="3"/>
  <c r="Q187" i="3"/>
  <c r="E187" i="3"/>
  <c r="E187" i="4" s="1"/>
  <c r="C187" i="3"/>
  <c r="C187" i="4" s="1"/>
  <c r="B187" i="3"/>
  <c r="B187" i="4" s="1"/>
  <c r="Q186" i="3"/>
  <c r="E186" i="3"/>
  <c r="C186" i="3"/>
  <c r="C186" i="4" s="1"/>
  <c r="B186" i="3"/>
  <c r="B186" i="4" s="1"/>
  <c r="Q185" i="3"/>
  <c r="E185" i="3"/>
  <c r="E185" i="4" s="1"/>
  <c r="C185" i="3"/>
  <c r="C185" i="4" s="1"/>
  <c r="B185" i="3"/>
  <c r="B185" i="4" s="1"/>
  <c r="Q184" i="3"/>
  <c r="E184" i="3"/>
  <c r="G184" i="3" s="1"/>
  <c r="C184" i="3"/>
  <c r="B184" i="3"/>
  <c r="Q183" i="3"/>
  <c r="E183" i="3"/>
  <c r="E183" i="4" s="1"/>
  <c r="C183" i="3"/>
  <c r="C183" i="4" s="1"/>
  <c r="B183" i="3"/>
  <c r="B183" i="4" s="1"/>
  <c r="Q182" i="3"/>
  <c r="E182" i="3"/>
  <c r="C182" i="3"/>
  <c r="C182" i="4" s="1"/>
  <c r="B182" i="3"/>
  <c r="B182" i="4" s="1"/>
  <c r="Q181" i="3"/>
  <c r="E181" i="3"/>
  <c r="E181" i="4" s="1"/>
  <c r="C181" i="3"/>
  <c r="C181" i="4" s="1"/>
  <c r="B181" i="3"/>
  <c r="B181" i="4" s="1"/>
  <c r="Q180" i="3"/>
  <c r="E180" i="3"/>
  <c r="E180" i="4" s="1"/>
  <c r="C180" i="3"/>
  <c r="C180" i="4" s="1"/>
  <c r="B180" i="3"/>
  <c r="Q179" i="3"/>
  <c r="E179" i="3"/>
  <c r="E179" i="4" s="1"/>
  <c r="C179" i="3"/>
  <c r="C179" i="4" s="1"/>
  <c r="B179" i="3"/>
  <c r="B179" i="4" s="1"/>
  <c r="Q178" i="3"/>
  <c r="E178" i="3"/>
  <c r="C178" i="3"/>
  <c r="B178" i="3"/>
  <c r="Q177" i="3"/>
  <c r="E177" i="3"/>
  <c r="E177" i="4" s="1"/>
  <c r="C177" i="3"/>
  <c r="C177" i="4" s="1"/>
  <c r="B177" i="3"/>
  <c r="B177" i="4" s="1"/>
  <c r="Q176" i="3"/>
  <c r="E176" i="3"/>
  <c r="E176" i="4" s="1"/>
  <c r="C176" i="3"/>
  <c r="C176" i="4" s="1"/>
  <c r="B176" i="3"/>
  <c r="Q175" i="3"/>
  <c r="E175" i="3"/>
  <c r="E175" i="4" s="1"/>
  <c r="C175" i="3"/>
  <c r="C175" i="4" s="1"/>
  <c r="B175" i="3"/>
  <c r="B175" i="4" s="1"/>
  <c r="Q174" i="3"/>
  <c r="E174" i="3"/>
  <c r="C174" i="3"/>
  <c r="C174" i="4" s="1"/>
  <c r="B174" i="3"/>
  <c r="B174" i="4" s="1"/>
  <c r="Q173" i="3"/>
  <c r="E173" i="3"/>
  <c r="E173" i="4" s="1"/>
  <c r="C173" i="3"/>
  <c r="C173" i="4" s="1"/>
  <c r="B173" i="3"/>
  <c r="B173" i="4" s="1"/>
  <c r="Q172" i="3"/>
  <c r="E172" i="3"/>
  <c r="C172" i="3"/>
  <c r="B172" i="3"/>
  <c r="Q171" i="3"/>
  <c r="F171" i="3"/>
  <c r="F171" i="4" s="1"/>
  <c r="E171" i="3"/>
  <c r="E171" i="4" s="1"/>
  <c r="C171" i="3"/>
  <c r="C171" i="4" s="1"/>
  <c r="B171" i="3"/>
  <c r="Q170" i="3"/>
  <c r="F170" i="3"/>
  <c r="F170" i="4" s="1"/>
  <c r="E170" i="3"/>
  <c r="E170" i="4" s="1"/>
  <c r="C170" i="3"/>
  <c r="C170" i="4" s="1"/>
  <c r="B170" i="3"/>
  <c r="Q169" i="3"/>
  <c r="F169" i="3"/>
  <c r="F169" i="4" s="1"/>
  <c r="E169" i="3"/>
  <c r="E169" i="4" s="1"/>
  <c r="C169" i="3"/>
  <c r="C169" i="4" s="1"/>
  <c r="B169" i="3"/>
  <c r="Q168" i="3"/>
  <c r="F168" i="3"/>
  <c r="F168" i="4" s="1"/>
  <c r="E168" i="3"/>
  <c r="C168" i="3"/>
  <c r="C168" i="4" s="1"/>
  <c r="B168" i="3"/>
  <c r="Q167" i="3"/>
  <c r="F167" i="3"/>
  <c r="F167" i="4" s="1"/>
  <c r="E167" i="3"/>
  <c r="E167" i="4" s="1"/>
  <c r="C167" i="3"/>
  <c r="C167" i="4" s="1"/>
  <c r="B167" i="3"/>
  <c r="Q166" i="3"/>
  <c r="F166" i="3"/>
  <c r="E166" i="3"/>
  <c r="C166" i="3"/>
  <c r="B166" i="3"/>
  <c r="Q165" i="3"/>
  <c r="F165" i="3"/>
  <c r="F165" i="4" s="1"/>
  <c r="E165" i="3"/>
  <c r="E165" i="4" s="1"/>
  <c r="C165" i="3"/>
  <c r="C165" i="4" s="1"/>
  <c r="B165" i="3"/>
  <c r="Q164" i="3"/>
  <c r="F164" i="3"/>
  <c r="F164" i="4" s="1"/>
  <c r="E164" i="3"/>
  <c r="C164" i="3"/>
  <c r="C164" i="4" s="1"/>
  <c r="B164" i="3"/>
  <c r="Q163" i="3"/>
  <c r="F163" i="3"/>
  <c r="F163" i="4" s="1"/>
  <c r="E163" i="3"/>
  <c r="E163" i="4" s="1"/>
  <c r="C163" i="3"/>
  <c r="C163" i="4" s="1"/>
  <c r="B163" i="3"/>
  <c r="Q162" i="3"/>
  <c r="F162" i="3"/>
  <c r="F162" i="4" s="1"/>
  <c r="E162" i="3"/>
  <c r="E162" i="4" s="1"/>
  <c r="C162" i="3"/>
  <c r="C162" i="4" s="1"/>
  <c r="B162" i="3"/>
  <c r="Q161" i="3"/>
  <c r="F161" i="3"/>
  <c r="F161" i="4" s="1"/>
  <c r="E161" i="3"/>
  <c r="E161" i="4" s="1"/>
  <c r="C161" i="3"/>
  <c r="C161" i="4" s="1"/>
  <c r="B161" i="3"/>
  <c r="Q160" i="3"/>
  <c r="F160" i="3"/>
  <c r="E160" i="3"/>
  <c r="C160" i="3"/>
  <c r="B160" i="3"/>
  <c r="Q159" i="3"/>
  <c r="F159" i="3"/>
  <c r="F159" i="4" s="1"/>
  <c r="E159" i="3"/>
  <c r="E159" i="4" s="1"/>
  <c r="C159" i="3"/>
  <c r="C159" i="4" s="1"/>
  <c r="B159" i="3"/>
  <c r="Q158" i="3"/>
  <c r="E158" i="3"/>
  <c r="E158" i="4" s="1"/>
  <c r="C158" i="3"/>
  <c r="C158" i="4" s="1"/>
  <c r="B158" i="3"/>
  <c r="B158" i="4" s="1"/>
  <c r="Q157" i="3"/>
  <c r="F157" i="3"/>
  <c r="E157" i="3"/>
  <c r="C157" i="3"/>
  <c r="C157" i="4" s="1"/>
  <c r="B157" i="3"/>
  <c r="B157" i="4" s="1"/>
  <c r="Q156" i="3"/>
  <c r="E156" i="3"/>
  <c r="C156" i="3"/>
  <c r="B156" i="3"/>
  <c r="B156" i="4" s="1"/>
  <c r="Q155" i="3"/>
  <c r="E155" i="3"/>
  <c r="E155" i="4" s="1"/>
  <c r="C155" i="3"/>
  <c r="C155" i="4" s="1"/>
  <c r="B155" i="3"/>
  <c r="B155" i="4" s="1"/>
  <c r="Q154" i="3"/>
  <c r="E154" i="3"/>
  <c r="C154" i="3"/>
  <c r="B154" i="3"/>
  <c r="Q153" i="3"/>
  <c r="E153" i="3"/>
  <c r="E153" i="4" s="1"/>
  <c r="C153" i="3"/>
  <c r="C153" i="4" s="1"/>
  <c r="B153" i="3"/>
  <c r="B153" i="4" s="1"/>
  <c r="Q152" i="3"/>
  <c r="E152" i="3"/>
  <c r="C152" i="3"/>
  <c r="C152" i="4" s="1"/>
  <c r="B152" i="3"/>
  <c r="B152" i="4" s="1"/>
  <c r="Q151" i="3"/>
  <c r="E151" i="3"/>
  <c r="E151" i="4" s="1"/>
  <c r="C151" i="3"/>
  <c r="C151" i="4" s="1"/>
  <c r="B151" i="3"/>
  <c r="Q150" i="3"/>
  <c r="E150" i="3"/>
  <c r="E150" i="4" s="1"/>
  <c r="C150" i="3"/>
  <c r="C150" i="4" s="1"/>
  <c r="B150" i="3"/>
  <c r="Q149" i="3"/>
  <c r="E149" i="3"/>
  <c r="G149" i="3" s="1"/>
  <c r="C149" i="3"/>
  <c r="B149" i="3"/>
  <c r="Q148" i="3"/>
  <c r="E148" i="3"/>
  <c r="C148" i="3"/>
  <c r="B148" i="3"/>
  <c r="G147" i="3"/>
  <c r="D147" i="3"/>
  <c r="G146" i="3"/>
  <c r="D146" i="3"/>
  <c r="G145" i="3"/>
  <c r="D145" i="3"/>
  <c r="G144" i="3"/>
  <c r="D144" i="3"/>
  <c r="G143" i="3"/>
  <c r="D143" i="3"/>
  <c r="G142" i="3"/>
  <c r="D142" i="3"/>
  <c r="G141" i="3"/>
  <c r="D141" i="3"/>
  <c r="G140" i="3"/>
  <c r="D140" i="3"/>
  <c r="G139" i="3"/>
  <c r="D139" i="3"/>
  <c r="G138" i="3"/>
  <c r="D138" i="3"/>
  <c r="G137" i="3"/>
  <c r="D137" i="3"/>
  <c r="G136" i="3"/>
  <c r="D136" i="3"/>
  <c r="G135" i="3"/>
  <c r="D135" i="3"/>
  <c r="G134" i="3"/>
  <c r="D134" i="3"/>
  <c r="G133" i="3"/>
  <c r="D133" i="3"/>
  <c r="G132" i="3"/>
  <c r="D132" i="3"/>
  <c r="G131" i="3"/>
  <c r="D131" i="3"/>
  <c r="G130" i="3"/>
  <c r="D130" i="3"/>
  <c r="G129" i="3"/>
  <c r="D129" i="3"/>
  <c r="G128" i="3"/>
  <c r="D128" i="3"/>
  <c r="G127" i="3"/>
  <c r="D127" i="3"/>
  <c r="G126" i="3"/>
  <c r="D126" i="3"/>
  <c r="G125" i="3"/>
  <c r="D125" i="3"/>
  <c r="G124" i="3"/>
  <c r="D124" i="3"/>
  <c r="G123" i="3"/>
  <c r="D123" i="3"/>
  <c r="G122" i="3"/>
  <c r="D122" i="3"/>
  <c r="G121" i="3"/>
  <c r="D121" i="3"/>
  <c r="G120" i="3"/>
  <c r="D120" i="3"/>
  <c r="G119" i="3"/>
  <c r="D119" i="3"/>
  <c r="G118" i="3"/>
  <c r="D118" i="3"/>
  <c r="G117" i="3"/>
  <c r="D117" i="3"/>
  <c r="G116" i="3"/>
  <c r="D116" i="3"/>
  <c r="G115" i="3"/>
  <c r="D115" i="3"/>
  <c r="G114" i="3"/>
  <c r="D114" i="3"/>
  <c r="G113" i="3"/>
  <c r="D113" i="3"/>
  <c r="G112" i="3"/>
  <c r="D112" i="3"/>
  <c r="G111" i="3"/>
  <c r="D111" i="3"/>
  <c r="G110" i="3"/>
  <c r="D110" i="3"/>
  <c r="G109" i="3"/>
  <c r="D109" i="3"/>
  <c r="G108" i="3"/>
  <c r="D108" i="3"/>
  <c r="G107" i="3"/>
  <c r="D107" i="3"/>
  <c r="G106" i="3"/>
  <c r="D106" i="3"/>
  <c r="G105" i="3"/>
  <c r="D105" i="3"/>
  <c r="G104" i="3"/>
  <c r="D104" i="3"/>
  <c r="G103" i="3"/>
  <c r="D103" i="3"/>
  <c r="G102" i="3"/>
  <c r="D102" i="3"/>
  <c r="G101" i="3"/>
  <c r="D101" i="3"/>
  <c r="G100" i="3"/>
  <c r="D100" i="3"/>
  <c r="G99" i="3"/>
  <c r="D99" i="3"/>
  <c r="G98" i="3"/>
  <c r="D98" i="3"/>
  <c r="G97" i="3"/>
  <c r="D97" i="3"/>
  <c r="G96" i="3"/>
  <c r="D96" i="3"/>
  <c r="G95" i="3"/>
  <c r="D95" i="3"/>
  <c r="G94" i="3"/>
  <c r="D94" i="3"/>
  <c r="G93" i="3"/>
  <c r="D93" i="3"/>
  <c r="G92" i="3"/>
  <c r="D92" i="3"/>
  <c r="G91" i="3"/>
  <c r="D91" i="3"/>
  <c r="G90" i="3"/>
  <c r="D90" i="3"/>
  <c r="G89" i="3"/>
  <c r="D89" i="3"/>
  <c r="G88" i="3"/>
  <c r="D88" i="3"/>
  <c r="G87" i="3"/>
  <c r="D87" i="3"/>
  <c r="G86" i="3"/>
  <c r="D86" i="3"/>
  <c r="G85" i="3"/>
  <c r="D85" i="3"/>
  <c r="G84" i="3"/>
  <c r="D84" i="3"/>
  <c r="G83" i="3"/>
  <c r="D83" i="3"/>
  <c r="G82" i="3"/>
  <c r="D82" i="3"/>
  <c r="G81" i="3"/>
  <c r="D81" i="3"/>
  <c r="G80" i="3"/>
  <c r="D80" i="3"/>
  <c r="G79" i="3"/>
  <c r="D79" i="3"/>
  <c r="G78" i="3"/>
  <c r="D78" i="3"/>
  <c r="G77" i="3"/>
  <c r="D77" i="3"/>
  <c r="G76" i="3"/>
  <c r="D76" i="3"/>
  <c r="G75" i="3"/>
  <c r="D75" i="3"/>
  <c r="G74" i="3"/>
  <c r="D74" i="3"/>
  <c r="G73" i="3"/>
  <c r="D73" i="3"/>
  <c r="G72" i="3"/>
  <c r="D72" i="3"/>
  <c r="G71" i="3"/>
  <c r="D71" i="3"/>
  <c r="G70" i="3"/>
  <c r="D70" i="3"/>
  <c r="G69" i="3"/>
  <c r="D69" i="3"/>
  <c r="G68" i="3"/>
  <c r="D68" i="3"/>
  <c r="G67" i="3"/>
  <c r="D67" i="3"/>
  <c r="G66" i="3"/>
  <c r="D66" i="3"/>
  <c r="G65" i="3"/>
  <c r="D65" i="3"/>
  <c r="G64" i="3"/>
  <c r="D64" i="3"/>
  <c r="G63" i="3"/>
  <c r="D63" i="3"/>
  <c r="G62" i="3"/>
  <c r="D62" i="3"/>
  <c r="G61" i="3"/>
  <c r="D61" i="3"/>
  <c r="G60" i="3"/>
  <c r="D60" i="3"/>
  <c r="G59" i="3"/>
  <c r="D59" i="3"/>
  <c r="G58" i="3"/>
  <c r="D58" i="3"/>
  <c r="G57" i="3"/>
  <c r="D57" i="3"/>
  <c r="G56" i="3"/>
  <c r="D56" i="3"/>
  <c r="G55" i="3"/>
  <c r="D55" i="3"/>
  <c r="G54" i="3"/>
  <c r="D54" i="3"/>
  <c r="G53" i="3"/>
  <c r="D53" i="3"/>
  <c r="G52" i="3"/>
  <c r="D52" i="3"/>
  <c r="G51" i="3"/>
  <c r="D51" i="3"/>
  <c r="G50" i="3"/>
  <c r="D50" i="3"/>
  <c r="G49" i="3"/>
  <c r="D49" i="3"/>
  <c r="G48" i="3"/>
  <c r="D48" i="3"/>
  <c r="G47" i="3"/>
  <c r="D47" i="3"/>
  <c r="G46" i="3"/>
  <c r="D46" i="3"/>
  <c r="G45" i="3"/>
  <c r="D45" i="3"/>
  <c r="G44" i="3"/>
  <c r="D44" i="3"/>
  <c r="G43" i="3"/>
  <c r="D43" i="3"/>
  <c r="G42" i="3"/>
  <c r="D42" i="3"/>
  <c r="G41" i="3"/>
  <c r="D41" i="3"/>
  <c r="G40" i="3"/>
  <c r="D40" i="3"/>
  <c r="G39" i="3"/>
  <c r="D39" i="3"/>
  <c r="G38" i="3"/>
  <c r="D38" i="3"/>
  <c r="G37" i="3"/>
  <c r="D37" i="3"/>
  <c r="G36" i="3"/>
  <c r="D36" i="3"/>
  <c r="G35" i="3"/>
  <c r="D35" i="3"/>
  <c r="G34" i="3"/>
  <c r="D34" i="3"/>
  <c r="G33" i="3"/>
  <c r="D33" i="3"/>
  <c r="G32" i="3"/>
  <c r="D32" i="3"/>
  <c r="G31" i="3"/>
  <c r="D31" i="3"/>
  <c r="G30" i="3"/>
  <c r="D30" i="3"/>
  <c r="G29" i="3"/>
  <c r="D29" i="3"/>
  <c r="G28" i="3"/>
  <c r="D28" i="3"/>
  <c r="G27" i="3"/>
  <c r="D27" i="3"/>
  <c r="G26" i="3"/>
  <c r="D26" i="3"/>
  <c r="G25" i="3"/>
  <c r="D25" i="3"/>
  <c r="G24" i="3"/>
  <c r="D24" i="3"/>
  <c r="G23" i="3"/>
  <c r="D23" i="3"/>
  <c r="G22" i="3"/>
  <c r="D22" i="3"/>
  <c r="G21" i="3"/>
  <c r="D21" i="3"/>
  <c r="G20" i="3"/>
  <c r="D20" i="3"/>
  <c r="G19" i="3"/>
  <c r="D19" i="3"/>
  <c r="G18" i="3"/>
  <c r="D18" i="3"/>
  <c r="G17" i="3"/>
  <c r="D17" i="3"/>
  <c r="G16" i="3"/>
  <c r="D16" i="3"/>
  <c r="G15" i="3"/>
  <c r="D15" i="3"/>
  <c r="G14" i="3"/>
  <c r="D14" i="3"/>
  <c r="G13" i="3"/>
  <c r="D13" i="3"/>
  <c r="G12" i="3"/>
  <c r="D12" i="3"/>
  <c r="G11" i="3"/>
  <c r="D11" i="3"/>
  <c r="G10" i="3"/>
  <c r="D10" i="3"/>
  <c r="G9" i="3"/>
  <c r="D9" i="3"/>
  <c r="G8" i="3"/>
  <c r="D8" i="3"/>
  <c r="G7" i="3"/>
  <c r="D7" i="3"/>
  <c r="G6" i="3"/>
  <c r="H6" i="3" s="1"/>
  <c r="G5" i="3"/>
  <c r="G4" i="3"/>
  <c r="F614" i="1"/>
  <c r="E614" i="1"/>
  <c r="C614" i="1"/>
  <c r="B614" i="1"/>
  <c r="F612" i="1"/>
  <c r="E612" i="1"/>
  <c r="C612" i="1"/>
  <c r="B612" i="1"/>
  <c r="F611" i="1"/>
  <c r="E611" i="1"/>
  <c r="C611" i="1"/>
  <c r="B611" i="1"/>
  <c r="F609" i="1"/>
  <c r="E609" i="1"/>
  <c r="C609" i="1"/>
  <c r="B609" i="1"/>
  <c r="F608" i="1"/>
  <c r="E608" i="1"/>
  <c r="C608" i="1"/>
  <c r="B608" i="1"/>
  <c r="F606" i="1"/>
  <c r="E606" i="1"/>
  <c r="C606" i="1"/>
  <c r="B606" i="1"/>
  <c r="F605" i="1"/>
  <c r="E605" i="1"/>
  <c r="C605" i="1"/>
  <c r="B605" i="1"/>
  <c r="F603" i="1"/>
  <c r="E603" i="1"/>
  <c r="C603" i="1"/>
  <c r="B603" i="1"/>
  <c r="F602" i="1"/>
  <c r="E602" i="1"/>
  <c r="C602" i="1"/>
  <c r="B602" i="1"/>
  <c r="F600" i="1"/>
  <c r="E600" i="1"/>
  <c r="C600" i="1"/>
  <c r="B600" i="1"/>
  <c r="F599" i="1"/>
  <c r="E599" i="1"/>
  <c r="C599" i="1"/>
  <c r="B599" i="1"/>
  <c r="F597" i="1"/>
  <c r="E597" i="1"/>
  <c r="C597" i="1"/>
  <c r="B597" i="1"/>
  <c r="F596" i="1"/>
  <c r="E596" i="1"/>
  <c r="C596" i="1"/>
  <c r="B596" i="1"/>
  <c r="F594" i="1"/>
  <c r="E594" i="1"/>
  <c r="C594" i="1"/>
  <c r="B594" i="1"/>
  <c r="F593" i="1"/>
  <c r="E593" i="1"/>
  <c r="C593" i="1"/>
  <c r="B593" i="1"/>
  <c r="F591" i="1"/>
  <c r="E591" i="1"/>
  <c r="C591" i="1"/>
  <c r="B591" i="1"/>
  <c r="F590" i="1"/>
  <c r="E590" i="1"/>
  <c r="C590" i="1"/>
  <c r="B590" i="1"/>
  <c r="F588" i="1"/>
  <c r="E588" i="1"/>
  <c r="C588" i="1"/>
  <c r="B588" i="1"/>
  <c r="F587" i="1"/>
  <c r="E587" i="1"/>
  <c r="C587" i="1"/>
  <c r="B587" i="1"/>
  <c r="F585" i="1"/>
  <c r="E585" i="1"/>
  <c r="C585" i="1"/>
  <c r="B585" i="1"/>
  <c r="F584" i="1"/>
  <c r="E584" i="1"/>
  <c r="C584" i="1"/>
  <c r="B584" i="1"/>
  <c r="F582" i="1"/>
  <c r="E582" i="1"/>
  <c r="C582" i="1"/>
  <c r="B582" i="1"/>
  <c r="F581" i="1"/>
  <c r="E581" i="1"/>
  <c r="C581" i="1"/>
  <c r="B581" i="1"/>
  <c r="F579" i="1"/>
  <c r="E579" i="1"/>
  <c r="C579" i="1"/>
  <c r="B579" i="1"/>
  <c r="F578" i="1"/>
  <c r="E578" i="1"/>
  <c r="C578" i="1"/>
  <c r="B578" i="1"/>
  <c r="F576" i="1"/>
  <c r="E576" i="1"/>
  <c r="C576" i="1"/>
  <c r="B576" i="1"/>
  <c r="F575" i="1"/>
  <c r="E575" i="1"/>
  <c r="C575" i="1"/>
  <c r="B575" i="1"/>
  <c r="F573" i="1"/>
  <c r="E573" i="1"/>
  <c r="C573" i="1"/>
  <c r="B573" i="1"/>
  <c r="F572" i="1"/>
  <c r="E572" i="1"/>
  <c r="C572" i="1"/>
  <c r="B572" i="1"/>
  <c r="F570" i="1"/>
  <c r="E570" i="1"/>
  <c r="C570" i="1"/>
  <c r="B570" i="1"/>
  <c r="F569" i="1"/>
  <c r="E569" i="1"/>
  <c r="C569" i="1"/>
  <c r="B569" i="1"/>
  <c r="F567" i="1"/>
  <c r="E567" i="1"/>
  <c r="C567" i="1"/>
  <c r="B567" i="1"/>
  <c r="F566" i="1"/>
  <c r="E566" i="1"/>
  <c r="C566" i="1"/>
  <c r="B566" i="1"/>
  <c r="F564" i="1"/>
  <c r="E564" i="1"/>
  <c r="C564" i="1"/>
  <c r="B564" i="1"/>
  <c r="F563" i="1"/>
  <c r="E563" i="1"/>
  <c r="C563" i="1"/>
  <c r="B563" i="1"/>
  <c r="F561" i="1"/>
  <c r="E561" i="1"/>
  <c r="C561" i="1"/>
  <c r="B561" i="1"/>
  <c r="F560" i="1"/>
  <c r="E560" i="1"/>
  <c r="C560" i="1"/>
  <c r="B560" i="1"/>
  <c r="F558" i="1"/>
  <c r="E558" i="1"/>
  <c r="C558" i="1"/>
  <c r="B558" i="1"/>
  <c r="F557" i="1"/>
  <c r="E557" i="1"/>
  <c r="C557" i="1"/>
  <c r="B557" i="1"/>
  <c r="F555" i="1"/>
  <c r="E555" i="1"/>
  <c r="C555" i="1"/>
  <c r="B555" i="1"/>
  <c r="F554" i="1"/>
  <c r="E554" i="1"/>
  <c r="C554" i="1"/>
  <c r="B554" i="1"/>
  <c r="F552" i="1"/>
  <c r="E552" i="1"/>
  <c r="C552" i="1"/>
  <c r="B552" i="1"/>
  <c r="F551" i="1"/>
  <c r="E551" i="1"/>
  <c r="C551" i="1"/>
  <c r="B551" i="1"/>
  <c r="F549" i="1"/>
  <c r="E549" i="1"/>
  <c r="C549" i="1"/>
  <c r="B549" i="1"/>
  <c r="F548" i="1"/>
  <c r="E548" i="1"/>
  <c r="C548" i="1"/>
  <c r="B548" i="1"/>
  <c r="F546" i="1"/>
  <c r="E546" i="1"/>
  <c r="C546" i="1"/>
  <c r="B546" i="1"/>
  <c r="F545" i="1"/>
  <c r="E545" i="1"/>
  <c r="C545" i="1"/>
  <c r="B545" i="1"/>
  <c r="F543" i="1"/>
  <c r="E543" i="1"/>
  <c r="C543" i="1"/>
  <c r="B543" i="1"/>
  <c r="F542" i="1"/>
  <c r="E542" i="1"/>
  <c r="C542" i="1"/>
  <c r="B542" i="1"/>
  <c r="F540" i="1"/>
  <c r="E540" i="1"/>
  <c r="C540" i="1"/>
  <c r="B540" i="1"/>
  <c r="F539" i="1"/>
  <c r="E539" i="1"/>
  <c r="C539" i="1"/>
  <c r="B539" i="1"/>
  <c r="F537" i="1"/>
  <c r="E537" i="1"/>
  <c r="C537" i="1"/>
  <c r="B537" i="1"/>
  <c r="F536" i="1"/>
  <c r="E536" i="1"/>
  <c r="C536" i="1"/>
  <c r="B536" i="1"/>
  <c r="F534" i="1"/>
  <c r="E534" i="1"/>
  <c r="C534" i="1"/>
  <c r="B534" i="1"/>
  <c r="F533" i="1"/>
  <c r="E533" i="1"/>
  <c r="C533" i="1"/>
  <c r="B533" i="1"/>
  <c r="F531" i="1"/>
  <c r="E531" i="1"/>
  <c r="C531" i="1"/>
  <c r="B531" i="1"/>
  <c r="F530" i="1"/>
  <c r="E530" i="1"/>
  <c r="C530" i="1"/>
  <c r="B530" i="1"/>
  <c r="F512" i="1"/>
  <c r="E512" i="1"/>
  <c r="C512" i="1"/>
  <c r="B512" i="1"/>
  <c r="F511" i="1"/>
  <c r="E511" i="1"/>
  <c r="C511" i="1"/>
  <c r="B511" i="1"/>
  <c r="F510" i="1"/>
  <c r="E510" i="1"/>
  <c r="C510" i="1"/>
  <c r="B510" i="1"/>
  <c r="F509" i="1"/>
  <c r="E509" i="1"/>
  <c r="C509" i="1"/>
  <c r="B509" i="1"/>
  <c r="F508" i="1"/>
  <c r="E508" i="1"/>
  <c r="C508" i="1"/>
  <c r="B508" i="1"/>
  <c r="F507" i="1"/>
  <c r="E507" i="1"/>
  <c r="C507" i="1"/>
  <c r="B507" i="1"/>
  <c r="F506" i="1"/>
  <c r="E506" i="1"/>
  <c r="C506" i="1"/>
  <c r="B506" i="1"/>
  <c r="F505" i="1"/>
  <c r="E505" i="1"/>
  <c r="C505" i="1"/>
  <c r="B505" i="1"/>
  <c r="F504" i="1"/>
  <c r="E504" i="1"/>
  <c r="C504" i="1"/>
  <c r="B504" i="1"/>
  <c r="F503" i="1"/>
  <c r="E503" i="1"/>
  <c r="C503" i="1"/>
  <c r="B503" i="1"/>
  <c r="F502" i="1"/>
  <c r="E502" i="1"/>
  <c r="C502" i="1"/>
  <c r="B502" i="1"/>
  <c r="F501" i="1"/>
  <c r="E501" i="1"/>
  <c r="C501" i="1"/>
  <c r="B501" i="1"/>
  <c r="F500" i="1"/>
  <c r="E500" i="1"/>
  <c r="C500" i="1"/>
  <c r="B500" i="1"/>
  <c r="F499" i="1"/>
  <c r="E499" i="1"/>
  <c r="C499" i="1"/>
  <c r="B499" i="1"/>
  <c r="F498" i="1"/>
  <c r="E498" i="1"/>
  <c r="C498" i="1"/>
  <c r="B498" i="1"/>
  <c r="F497" i="1"/>
  <c r="E497" i="1"/>
  <c r="C497" i="1"/>
  <c r="B497" i="1"/>
  <c r="F496" i="1"/>
  <c r="E496" i="1"/>
  <c r="C496" i="1"/>
  <c r="B496" i="1"/>
  <c r="F495" i="1"/>
  <c r="E495" i="1"/>
  <c r="C495" i="1"/>
  <c r="B495" i="1"/>
  <c r="F494" i="1"/>
  <c r="E494" i="1"/>
  <c r="C494" i="1"/>
  <c r="B494" i="1"/>
  <c r="F493" i="1"/>
  <c r="E493" i="1"/>
  <c r="C493" i="1"/>
  <c r="B493" i="1"/>
  <c r="F492" i="1"/>
  <c r="E492" i="1"/>
  <c r="C492" i="1"/>
  <c r="B492" i="1"/>
  <c r="F491" i="1"/>
  <c r="E491" i="1"/>
  <c r="C491" i="1"/>
  <c r="B491" i="1"/>
  <c r="F490" i="1"/>
  <c r="E490" i="1"/>
  <c r="C490" i="1"/>
  <c r="B490" i="1"/>
  <c r="F489" i="1"/>
  <c r="E489" i="1"/>
  <c r="C489" i="1"/>
  <c r="B489" i="1"/>
  <c r="F488" i="1"/>
  <c r="E488" i="1"/>
  <c r="C488" i="1"/>
  <c r="B488" i="1"/>
  <c r="F487" i="1"/>
  <c r="E487" i="1"/>
  <c r="C487" i="1"/>
  <c r="B487" i="1"/>
  <c r="F486" i="1"/>
  <c r="E486" i="1"/>
  <c r="C486" i="1"/>
  <c r="B486" i="1"/>
  <c r="F485" i="1"/>
  <c r="E485" i="1"/>
  <c r="C485" i="1"/>
  <c r="B485" i="1"/>
  <c r="F468" i="1"/>
  <c r="E468" i="1"/>
  <c r="C468" i="1"/>
  <c r="B468" i="1"/>
  <c r="F467" i="1"/>
  <c r="E467" i="1"/>
  <c r="C467" i="1"/>
  <c r="B467" i="1"/>
  <c r="F466" i="1"/>
  <c r="E466" i="1"/>
  <c r="C466" i="1"/>
  <c r="B466" i="1"/>
  <c r="F465" i="1"/>
  <c r="E465" i="1"/>
  <c r="C465" i="1"/>
  <c r="B465" i="1"/>
  <c r="F464" i="1"/>
  <c r="E464" i="1"/>
  <c r="C464" i="1"/>
  <c r="B464" i="1"/>
  <c r="F463" i="1"/>
  <c r="E463" i="1"/>
  <c r="C463" i="1"/>
  <c r="B463" i="1"/>
  <c r="F462" i="1"/>
  <c r="E462" i="1"/>
  <c r="C462" i="1"/>
  <c r="B462" i="1"/>
  <c r="F461" i="1"/>
  <c r="E461" i="1"/>
  <c r="C461" i="1"/>
  <c r="B461" i="1"/>
  <c r="F460" i="1"/>
  <c r="E460" i="1"/>
  <c r="C460" i="1"/>
  <c r="B460" i="1"/>
  <c r="F459" i="1"/>
  <c r="E459" i="1"/>
  <c r="C459" i="1"/>
  <c r="B459" i="1"/>
  <c r="F458" i="1"/>
  <c r="E458" i="1"/>
  <c r="C458" i="1"/>
  <c r="B458" i="1"/>
  <c r="F457" i="1"/>
  <c r="E457" i="1"/>
  <c r="C457" i="1"/>
  <c r="B457" i="1"/>
  <c r="F456" i="1"/>
  <c r="E456" i="1"/>
  <c r="C456" i="1"/>
  <c r="B456" i="1"/>
  <c r="F455" i="1"/>
  <c r="E455" i="1"/>
  <c r="C455" i="1"/>
  <c r="B455" i="1"/>
  <c r="F454" i="1"/>
  <c r="E454" i="1"/>
  <c r="C454" i="1"/>
  <c r="B454" i="1"/>
  <c r="F453" i="1"/>
  <c r="E453" i="1"/>
  <c r="C453" i="1"/>
  <c r="B453" i="1"/>
  <c r="F452" i="1"/>
  <c r="E452" i="1"/>
  <c r="C452" i="1"/>
  <c r="B452" i="1"/>
  <c r="F451" i="1"/>
  <c r="E451" i="1"/>
  <c r="C451" i="1"/>
  <c r="B451" i="1"/>
  <c r="F450" i="1"/>
  <c r="E450" i="1"/>
  <c r="C450" i="1"/>
  <c r="B450" i="1"/>
  <c r="F449" i="1"/>
  <c r="E449" i="1"/>
  <c r="C449" i="1"/>
  <c r="B449" i="1"/>
  <c r="F448" i="1"/>
  <c r="E448" i="1"/>
  <c r="C448" i="1"/>
  <c r="B448" i="1"/>
  <c r="F447" i="1"/>
  <c r="E447" i="1"/>
  <c r="C447" i="1"/>
  <c r="B447" i="1"/>
  <c r="F446" i="1"/>
  <c r="E446" i="1"/>
  <c r="C446" i="1"/>
  <c r="B446" i="1"/>
  <c r="F445" i="1"/>
  <c r="E445" i="1"/>
  <c r="C445" i="1"/>
  <c r="B445" i="1"/>
  <c r="F444" i="1"/>
  <c r="E444" i="1"/>
  <c r="C444" i="1"/>
  <c r="B444" i="1"/>
  <c r="F443" i="1"/>
  <c r="E443" i="1"/>
  <c r="C443" i="1"/>
  <c r="B443" i="1"/>
  <c r="F442" i="1"/>
  <c r="E442" i="1"/>
  <c r="C442" i="1"/>
  <c r="B442" i="1"/>
  <c r="F441" i="1"/>
  <c r="E441" i="1"/>
  <c r="C441" i="1"/>
  <c r="B441" i="1"/>
  <c r="F436" i="1"/>
  <c r="E436" i="1"/>
  <c r="C436" i="1"/>
  <c r="B436" i="1"/>
  <c r="G348" i="1"/>
  <c r="D348" i="1"/>
  <c r="G347" i="1"/>
  <c r="D347" i="1"/>
  <c r="G346" i="1"/>
  <c r="D346" i="1"/>
  <c r="G345" i="1"/>
  <c r="D345" i="1"/>
  <c r="G344" i="1"/>
  <c r="D344" i="1"/>
  <c r="G343" i="1"/>
  <c r="D343" i="1"/>
  <c r="G342" i="1"/>
  <c r="D342" i="1"/>
  <c r="G341" i="1"/>
  <c r="D341" i="1"/>
  <c r="G340" i="1"/>
  <c r="D340" i="1"/>
  <c r="A340" i="4"/>
  <c r="G339" i="1"/>
  <c r="D339" i="1"/>
  <c r="G338" i="1"/>
  <c r="D338" i="1"/>
  <c r="G337" i="1"/>
  <c r="D337" i="1"/>
  <c r="G336" i="1"/>
  <c r="D336" i="1"/>
  <c r="G335" i="1"/>
  <c r="D335" i="1"/>
  <c r="G334" i="1"/>
  <c r="D334" i="1"/>
  <c r="G333" i="1"/>
  <c r="D333" i="1"/>
  <c r="G332" i="1"/>
  <c r="D332" i="1"/>
  <c r="G331" i="1"/>
  <c r="D331" i="1"/>
  <c r="G330" i="1"/>
  <c r="D330" i="1"/>
  <c r="G329" i="1"/>
  <c r="D329" i="1"/>
  <c r="G328" i="1"/>
  <c r="D328" i="1"/>
  <c r="G327" i="1"/>
  <c r="D327" i="1"/>
  <c r="G326" i="1"/>
  <c r="D326" i="1"/>
  <c r="G325" i="1"/>
  <c r="D325" i="1"/>
  <c r="G324" i="1"/>
  <c r="D324" i="1"/>
  <c r="G323" i="1"/>
  <c r="D323" i="1"/>
  <c r="G322" i="1"/>
  <c r="D322" i="1"/>
  <c r="G321" i="1"/>
  <c r="D321" i="1"/>
  <c r="G320" i="1"/>
  <c r="D320" i="1"/>
  <c r="G319" i="1"/>
  <c r="D319" i="1"/>
  <c r="G318" i="1"/>
  <c r="D318" i="1"/>
  <c r="G317" i="1"/>
  <c r="D317" i="1"/>
  <c r="G316" i="1"/>
  <c r="D316" i="1"/>
  <c r="G315" i="1"/>
  <c r="D315" i="1"/>
  <c r="G314" i="1"/>
  <c r="D314" i="1"/>
  <c r="G313" i="1"/>
  <c r="D313" i="1"/>
  <c r="G312" i="1"/>
  <c r="D312" i="1"/>
  <c r="G311" i="1"/>
  <c r="D311" i="1"/>
  <c r="G310" i="1"/>
  <c r="D310" i="1"/>
  <c r="G309" i="1"/>
  <c r="D309" i="1"/>
  <c r="G308" i="1"/>
  <c r="D308" i="1"/>
  <c r="G307" i="1"/>
  <c r="D307" i="1"/>
  <c r="G306" i="1"/>
  <c r="D306" i="1"/>
  <c r="G305" i="1"/>
  <c r="D305" i="1"/>
  <c r="G304" i="1"/>
  <c r="D304" i="1"/>
  <c r="G303" i="1"/>
  <c r="D303" i="1"/>
  <c r="G302" i="1"/>
  <c r="D302" i="1"/>
  <c r="G301" i="1"/>
  <c r="D301" i="1"/>
  <c r="G300" i="1"/>
  <c r="D300" i="1"/>
  <c r="G299" i="1"/>
  <c r="D299" i="1"/>
  <c r="G298" i="1"/>
  <c r="D298" i="1"/>
  <c r="G297" i="1"/>
  <c r="D297" i="1"/>
  <c r="G296" i="1"/>
  <c r="D296" i="1"/>
  <c r="G295" i="1"/>
  <c r="D295" i="1"/>
  <c r="G294" i="1"/>
  <c r="D294" i="1"/>
  <c r="G293" i="1"/>
  <c r="D293" i="1"/>
  <c r="G292" i="1"/>
  <c r="D292" i="1"/>
  <c r="G291" i="1"/>
  <c r="D291" i="1"/>
  <c r="G290" i="1"/>
  <c r="D290" i="1"/>
  <c r="G289" i="1"/>
  <c r="D289" i="1"/>
  <c r="G288" i="1"/>
  <c r="D288" i="1"/>
  <c r="G287" i="1"/>
  <c r="D287" i="1"/>
  <c r="G286" i="1"/>
  <c r="D286" i="1"/>
  <c r="G285" i="1"/>
  <c r="D285" i="1"/>
  <c r="G284" i="1"/>
  <c r="D284" i="1"/>
  <c r="G283" i="1"/>
  <c r="D283" i="1"/>
  <c r="G282" i="1"/>
  <c r="D282" i="1"/>
  <c r="G281" i="1"/>
  <c r="D281" i="1"/>
  <c r="G280" i="1"/>
  <c r="D280" i="1"/>
  <c r="G279" i="1"/>
  <c r="D279" i="1"/>
  <c r="G278" i="1"/>
  <c r="D278" i="1"/>
  <c r="G277" i="1"/>
  <c r="D277" i="1"/>
  <c r="G276" i="1"/>
  <c r="D276" i="1"/>
  <c r="G275" i="1"/>
  <c r="D275" i="1"/>
  <c r="G274" i="1"/>
  <c r="D274" i="1"/>
  <c r="G273" i="1"/>
  <c r="D273" i="1"/>
  <c r="G272" i="1"/>
  <c r="D272" i="1"/>
  <c r="G271" i="1"/>
  <c r="D271" i="1"/>
  <c r="G270" i="1"/>
  <c r="D270" i="1"/>
  <c r="G269" i="1"/>
  <c r="D269" i="1"/>
  <c r="G268" i="1"/>
  <c r="D268" i="1"/>
  <c r="G267" i="1"/>
  <c r="D267" i="1"/>
  <c r="G266" i="1"/>
  <c r="D266" i="1"/>
  <c r="G265" i="1"/>
  <c r="D265" i="1"/>
  <c r="G264" i="1"/>
  <c r="D264" i="1"/>
  <c r="G263" i="1"/>
  <c r="D263" i="1"/>
  <c r="G262" i="1"/>
  <c r="D262" i="1"/>
  <c r="G261" i="1"/>
  <c r="D261" i="1"/>
  <c r="G260" i="1"/>
  <c r="D260" i="1"/>
  <c r="G259" i="1"/>
  <c r="D259" i="1"/>
  <c r="G258" i="1"/>
  <c r="D258" i="1"/>
  <c r="G257" i="1"/>
  <c r="D257" i="1"/>
  <c r="G256" i="1"/>
  <c r="D256" i="1"/>
  <c r="G255" i="1"/>
  <c r="D255" i="1"/>
  <c r="G254" i="1"/>
  <c r="D254" i="1"/>
  <c r="G253" i="1"/>
  <c r="D253" i="1"/>
  <c r="G252" i="1"/>
  <c r="D252" i="1"/>
  <c r="G251" i="1"/>
  <c r="D251" i="1"/>
  <c r="G250" i="1"/>
  <c r="D250" i="1"/>
  <c r="G249" i="1"/>
  <c r="D249" i="1"/>
  <c r="G248" i="1"/>
  <c r="D248" i="1"/>
  <c r="G247" i="1"/>
  <c r="D247" i="1"/>
  <c r="G246" i="1"/>
  <c r="D246" i="1"/>
  <c r="G245" i="1"/>
  <c r="D245" i="1"/>
  <c r="G244" i="1"/>
  <c r="D244" i="1"/>
  <c r="G243" i="1"/>
  <c r="D243" i="1"/>
  <c r="G242" i="1"/>
  <c r="D242" i="1"/>
  <c r="G241" i="1"/>
  <c r="D241" i="1"/>
  <c r="G240" i="1"/>
  <c r="D240" i="1"/>
  <c r="G239" i="1"/>
  <c r="D239" i="1"/>
  <c r="G238" i="1"/>
  <c r="D238" i="1"/>
  <c r="G237" i="1"/>
  <c r="D237" i="1"/>
  <c r="G236" i="1"/>
  <c r="D236" i="1"/>
  <c r="G235" i="1"/>
  <c r="D235" i="1"/>
  <c r="G234" i="1"/>
  <c r="D234" i="1"/>
  <c r="G233" i="1"/>
  <c r="D233" i="1"/>
  <c r="G232" i="1"/>
  <c r="D232" i="1"/>
  <c r="G231" i="1"/>
  <c r="D231" i="1"/>
  <c r="G230" i="1"/>
  <c r="D230" i="1"/>
  <c r="G229" i="1"/>
  <c r="D229" i="1"/>
  <c r="G228" i="1"/>
  <c r="D228" i="1"/>
  <c r="G227" i="1"/>
  <c r="D227" i="1"/>
  <c r="G226" i="1"/>
  <c r="D226" i="1"/>
  <c r="G225" i="1"/>
  <c r="D225" i="1"/>
  <c r="G224" i="1"/>
  <c r="D224" i="1"/>
  <c r="G223" i="1"/>
  <c r="D223" i="1"/>
  <c r="G222" i="1"/>
  <c r="D222" i="1"/>
  <c r="G221" i="1"/>
  <c r="D221" i="1"/>
  <c r="G220" i="1"/>
  <c r="D220" i="1"/>
  <c r="G219" i="1"/>
  <c r="D219" i="1"/>
  <c r="G218" i="1"/>
  <c r="D218" i="1"/>
  <c r="G217" i="1"/>
  <c r="D217" i="1"/>
  <c r="G216" i="1"/>
  <c r="D216" i="1"/>
  <c r="G215" i="1"/>
  <c r="D215" i="1"/>
  <c r="G214" i="1"/>
  <c r="D214" i="1"/>
  <c r="G213" i="1"/>
  <c r="D213" i="1"/>
  <c r="G212" i="1"/>
  <c r="D212" i="1"/>
  <c r="G211" i="1"/>
  <c r="D211" i="1"/>
  <c r="G210" i="1"/>
  <c r="D210" i="1"/>
  <c r="G209" i="1"/>
  <c r="D209" i="1"/>
  <c r="G208" i="1"/>
  <c r="D208" i="1"/>
  <c r="G207" i="1"/>
  <c r="D207" i="1"/>
  <c r="G206" i="1"/>
  <c r="D206" i="1"/>
  <c r="G205" i="1"/>
  <c r="D205" i="1"/>
  <c r="G204" i="1"/>
  <c r="D204" i="1"/>
  <c r="G203" i="1"/>
  <c r="D203" i="1"/>
  <c r="G202" i="1"/>
  <c r="D202" i="1"/>
  <c r="G201" i="1"/>
  <c r="D201" i="1"/>
  <c r="G200" i="1"/>
  <c r="D200" i="1"/>
  <c r="G199" i="1"/>
  <c r="D199" i="1"/>
  <c r="G198" i="1"/>
  <c r="D198" i="1"/>
  <c r="G197" i="1"/>
  <c r="D197" i="1"/>
  <c r="G196" i="1"/>
  <c r="D196" i="1"/>
  <c r="G195" i="1"/>
  <c r="D195" i="1"/>
  <c r="G194" i="1"/>
  <c r="D194" i="1"/>
  <c r="G193" i="1"/>
  <c r="D193" i="1"/>
  <c r="G192" i="1"/>
  <c r="D192" i="1"/>
  <c r="G191" i="1"/>
  <c r="D191" i="1"/>
  <c r="G190" i="1"/>
  <c r="D190" i="1"/>
  <c r="G189" i="1"/>
  <c r="D189" i="1"/>
  <c r="G188" i="1"/>
  <c r="D188" i="1"/>
  <c r="G187" i="1"/>
  <c r="D187" i="1"/>
  <c r="G186" i="1"/>
  <c r="D186" i="1"/>
  <c r="G185" i="1"/>
  <c r="D185" i="1"/>
  <c r="G184" i="1"/>
  <c r="D184" i="1"/>
  <c r="G183" i="1"/>
  <c r="D183" i="1"/>
  <c r="G182" i="1"/>
  <c r="D182" i="1"/>
  <c r="G181" i="1"/>
  <c r="D181" i="1"/>
  <c r="G180" i="1"/>
  <c r="D180" i="1"/>
  <c r="G179" i="1"/>
  <c r="D179" i="1"/>
  <c r="G178" i="1"/>
  <c r="D178" i="1"/>
  <c r="G177" i="1"/>
  <c r="D177" i="1"/>
  <c r="G176" i="1"/>
  <c r="D176" i="1"/>
  <c r="G175" i="1"/>
  <c r="D175" i="1"/>
  <c r="G174" i="1"/>
  <c r="D174" i="1"/>
  <c r="G173" i="1"/>
  <c r="D173" i="1"/>
  <c r="G172" i="1"/>
  <c r="D172" i="1"/>
  <c r="G171" i="1"/>
  <c r="D171" i="1"/>
  <c r="G170" i="1"/>
  <c r="D170" i="1"/>
  <c r="G169" i="1"/>
  <c r="D169" i="1"/>
  <c r="G168" i="1"/>
  <c r="D168" i="1"/>
  <c r="G167" i="1"/>
  <c r="D167" i="1"/>
  <c r="G166" i="1"/>
  <c r="D166" i="1"/>
  <c r="G165" i="1"/>
  <c r="D165" i="1"/>
  <c r="G164" i="1"/>
  <c r="D164" i="1"/>
  <c r="G163" i="1"/>
  <c r="D163" i="1"/>
  <c r="G162" i="1"/>
  <c r="D162" i="1"/>
  <c r="G161" i="1"/>
  <c r="D161" i="1"/>
  <c r="G160" i="1"/>
  <c r="D160" i="1"/>
  <c r="G159" i="1"/>
  <c r="D159" i="1"/>
  <c r="G158" i="1"/>
  <c r="D158" i="1"/>
  <c r="G157" i="1"/>
  <c r="D157" i="1"/>
  <c r="G156" i="1"/>
  <c r="D156" i="1"/>
  <c r="G155" i="1"/>
  <c r="D155" i="1"/>
  <c r="G154" i="1"/>
  <c r="D154" i="1"/>
  <c r="G153" i="1"/>
  <c r="D153" i="1"/>
  <c r="G152" i="1"/>
  <c r="D152" i="1"/>
  <c r="G151" i="1"/>
  <c r="D151" i="1"/>
  <c r="G150" i="1"/>
  <c r="D150" i="1"/>
  <c r="G149" i="1"/>
  <c r="D149" i="1"/>
  <c r="G148" i="1"/>
  <c r="D148" i="1"/>
  <c r="G147" i="1"/>
  <c r="D147" i="1"/>
  <c r="G146" i="1"/>
  <c r="D146" i="1"/>
  <c r="G145" i="1"/>
  <c r="D145" i="1"/>
  <c r="G144" i="1"/>
  <c r="D144" i="1"/>
  <c r="G143" i="1"/>
  <c r="D143" i="1"/>
  <c r="G142" i="1"/>
  <c r="D142" i="1"/>
  <c r="G141" i="1"/>
  <c r="D141" i="1"/>
  <c r="G140" i="1"/>
  <c r="D140" i="1"/>
  <c r="G139" i="1"/>
  <c r="D139" i="1"/>
  <c r="G138" i="1"/>
  <c r="D138" i="1"/>
  <c r="G137" i="1"/>
  <c r="D137" i="1"/>
  <c r="G136" i="1"/>
  <c r="D136" i="1"/>
  <c r="G135" i="1"/>
  <c r="D135" i="1"/>
  <c r="G134" i="1"/>
  <c r="D134" i="1"/>
  <c r="G133" i="1"/>
  <c r="D133" i="1"/>
  <c r="G132" i="1"/>
  <c r="D132" i="1"/>
  <c r="G131" i="1"/>
  <c r="D131" i="1"/>
  <c r="G130" i="1"/>
  <c r="D130" i="1"/>
  <c r="G129" i="1"/>
  <c r="D129" i="1"/>
  <c r="G128" i="1"/>
  <c r="D128" i="1"/>
  <c r="G127" i="1"/>
  <c r="D127" i="1"/>
  <c r="G126" i="1"/>
  <c r="D126" i="1"/>
  <c r="G125" i="1"/>
  <c r="D125" i="1"/>
  <c r="G124" i="1"/>
  <c r="D124" i="1"/>
  <c r="G123" i="1"/>
  <c r="D123" i="1"/>
  <c r="G122" i="1"/>
  <c r="D122" i="1"/>
  <c r="G121" i="1"/>
  <c r="D121" i="1"/>
  <c r="G120" i="1"/>
  <c r="D120" i="1"/>
  <c r="G119" i="1"/>
  <c r="D119" i="1"/>
  <c r="G118" i="1"/>
  <c r="D118" i="1"/>
  <c r="G117" i="1"/>
  <c r="D117" i="1"/>
  <c r="G116" i="1"/>
  <c r="D116" i="1"/>
  <c r="G115" i="1"/>
  <c r="D115" i="1"/>
  <c r="G114" i="1"/>
  <c r="D114" i="1"/>
  <c r="G113" i="1"/>
  <c r="D113" i="1"/>
  <c r="G112" i="1"/>
  <c r="D112" i="1"/>
  <c r="G111" i="1"/>
  <c r="D111" i="1"/>
  <c r="G110" i="1"/>
  <c r="D110" i="1"/>
  <c r="G109" i="1"/>
  <c r="D109" i="1"/>
  <c r="G108" i="1"/>
  <c r="D108" i="1"/>
  <c r="G107" i="1"/>
  <c r="D107" i="1"/>
  <c r="G106" i="1"/>
  <c r="D106" i="1"/>
  <c r="G105" i="1"/>
  <c r="D105" i="1"/>
  <c r="G104" i="1"/>
  <c r="D104" i="1"/>
  <c r="G103" i="1"/>
  <c r="D103" i="1"/>
  <c r="G102" i="1"/>
  <c r="D102" i="1"/>
  <c r="G101" i="1"/>
  <c r="D101" i="1"/>
  <c r="G100" i="1"/>
  <c r="D100" i="1"/>
  <c r="G99" i="1"/>
  <c r="D99" i="1"/>
  <c r="G98" i="1"/>
  <c r="D98" i="1"/>
  <c r="G97" i="1"/>
  <c r="D97" i="1"/>
  <c r="G96" i="1"/>
  <c r="D96" i="1"/>
  <c r="G95" i="1"/>
  <c r="D95" i="1"/>
  <c r="G94" i="1"/>
  <c r="D94" i="1"/>
  <c r="G93" i="1"/>
  <c r="D93" i="1"/>
  <c r="G92" i="1"/>
  <c r="D92" i="1"/>
  <c r="G91" i="1"/>
  <c r="D91" i="1"/>
  <c r="G90" i="1"/>
  <c r="D90" i="1"/>
  <c r="G89" i="1"/>
  <c r="D89" i="1"/>
  <c r="G88" i="1"/>
  <c r="D88" i="1"/>
  <c r="G87" i="1"/>
  <c r="D87" i="1"/>
  <c r="G86" i="1"/>
  <c r="D86" i="1"/>
  <c r="G85" i="1"/>
  <c r="D85" i="1"/>
  <c r="G84" i="1"/>
  <c r="D84" i="1"/>
  <c r="G83" i="1"/>
  <c r="D83" i="1"/>
  <c r="G82" i="1"/>
  <c r="D82" i="1"/>
  <c r="G81" i="1"/>
  <c r="D81" i="1"/>
  <c r="G80" i="1"/>
  <c r="D80" i="1"/>
  <c r="G79" i="1"/>
  <c r="D79" i="1"/>
  <c r="G78" i="1"/>
  <c r="D78" i="1"/>
  <c r="G77" i="1"/>
  <c r="D77" i="1"/>
  <c r="G76" i="1"/>
  <c r="D76" i="1"/>
  <c r="G75" i="1"/>
  <c r="D75" i="1"/>
  <c r="G74" i="1"/>
  <c r="D74" i="1"/>
  <c r="G73" i="1"/>
  <c r="D73" i="1"/>
  <c r="G72" i="1"/>
  <c r="D72" i="1"/>
  <c r="G71" i="1"/>
  <c r="D71" i="1"/>
  <c r="G70" i="1"/>
  <c r="D70" i="1"/>
  <c r="G69" i="1"/>
  <c r="D69" i="1"/>
  <c r="G68" i="1"/>
  <c r="D68" i="1"/>
  <c r="G67" i="1"/>
  <c r="D67" i="1"/>
  <c r="G66" i="1"/>
  <c r="D66" i="1"/>
  <c r="G65" i="1"/>
  <c r="D65" i="1"/>
  <c r="G64" i="1"/>
  <c r="D64" i="1"/>
  <c r="G63" i="1"/>
  <c r="D63" i="1"/>
  <c r="G62" i="1"/>
  <c r="D62" i="1"/>
  <c r="G61" i="1"/>
  <c r="D61" i="1"/>
  <c r="G60" i="1"/>
  <c r="D60" i="1"/>
  <c r="G59" i="1"/>
  <c r="D59" i="1"/>
  <c r="G58" i="1"/>
  <c r="D58" i="1"/>
  <c r="G57" i="1"/>
  <c r="D57" i="1"/>
  <c r="G56" i="1"/>
  <c r="D56" i="1"/>
  <c r="G55" i="1"/>
  <c r="D55" i="1"/>
  <c r="G54" i="1"/>
  <c r="D54" i="1"/>
  <c r="G53" i="1"/>
  <c r="D53" i="1"/>
  <c r="G52" i="1"/>
  <c r="D52" i="1"/>
  <c r="G51" i="1"/>
  <c r="D51" i="1"/>
  <c r="G50" i="1"/>
  <c r="D50" i="1"/>
  <c r="G49" i="1"/>
  <c r="D49" i="1"/>
  <c r="G48" i="1"/>
  <c r="D48" i="1"/>
  <c r="G47" i="1"/>
  <c r="D47" i="1"/>
  <c r="G46" i="1"/>
  <c r="D46" i="1"/>
  <c r="G45" i="1"/>
  <c r="D45" i="1"/>
  <c r="G44" i="1"/>
  <c r="D44" i="1"/>
  <c r="G43" i="1"/>
  <c r="D43" i="1"/>
  <c r="G42" i="1"/>
  <c r="D42" i="1"/>
  <c r="G41" i="1"/>
  <c r="D41" i="1"/>
  <c r="G40" i="1"/>
  <c r="D40" i="1"/>
  <c r="G39" i="1"/>
  <c r="D39" i="1"/>
  <c r="G38" i="1"/>
  <c r="D38" i="1"/>
  <c r="G37" i="1"/>
  <c r="D37" i="1"/>
  <c r="G36" i="1"/>
  <c r="D36" i="1"/>
  <c r="G35" i="1"/>
  <c r="D35" i="1"/>
  <c r="G34" i="1"/>
  <c r="D34" i="1"/>
  <c r="G33" i="1"/>
  <c r="D33" i="1"/>
  <c r="G32" i="1"/>
  <c r="D32" i="1"/>
  <c r="G31" i="1"/>
  <c r="D31" i="1"/>
  <c r="G30" i="1"/>
  <c r="D30" i="1"/>
  <c r="G29" i="1"/>
  <c r="D29" i="1"/>
  <c r="G28" i="1"/>
  <c r="D28" i="1"/>
  <c r="G27" i="1"/>
  <c r="D27" i="1"/>
  <c r="G26" i="1"/>
  <c r="D26" i="1"/>
  <c r="G25" i="1"/>
  <c r="D25" i="1"/>
  <c r="G24" i="1"/>
  <c r="D24" i="1"/>
  <c r="G23" i="1"/>
  <c r="D23" i="1"/>
  <c r="G22" i="1"/>
  <c r="D22" i="1"/>
  <c r="G21" i="1"/>
  <c r="D21" i="1"/>
  <c r="G20" i="1"/>
  <c r="D20" i="1"/>
  <c r="G19" i="1"/>
  <c r="D19" i="1"/>
  <c r="G18" i="1"/>
  <c r="D18" i="1"/>
  <c r="G17" i="1"/>
  <c r="D17" i="1"/>
  <c r="G16" i="1"/>
  <c r="D16" i="1"/>
  <c r="G15" i="1"/>
  <c r="D15" i="1"/>
  <c r="G14" i="1"/>
  <c r="D14" i="1"/>
  <c r="G13" i="1"/>
  <c r="D13" i="1"/>
  <c r="G12" i="1"/>
  <c r="D12" i="1"/>
  <c r="G11" i="1"/>
  <c r="D11" i="1"/>
  <c r="G10" i="1"/>
  <c r="D10" i="1"/>
  <c r="G9" i="1"/>
  <c r="D9" i="1"/>
  <c r="G8" i="1"/>
  <c r="D8" i="1"/>
  <c r="G7" i="1"/>
  <c r="D7" i="1"/>
  <c r="G6" i="1"/>
  <c r="D6" i="1"/>
  <c r="G5" i="1"/>
  <c r="D5" i="1"/>
  <c r="G4" i="1"/>
  <c r="D4" i="1"/>
  <c r="B642" i="1" l="1"/>
  <c r="B639" i="1"/>
  <c r="C642" i="1"/>
  <c r="C639" i="1"/>
  <c r="E642" i="1"/>
  <c r="E639" i="1"/>
  <c r="F642" i="1"/>
  <c r="F639" i="1"/>
  <c r="B524" i="1"/>
  <c r="B526" i="1"/>
  <c r="C524" i="1"/>
  <c r="C526" i="1"/>
  <c r="E526" i="1"/>
  <c r="E524" i="1"/>
  <c r="F526" i="1"/>
  <c r="F524" i="1"/>
  <c r="H11" i="1"/>
  <c r="H19" i="1"/>
  <c r="H35" i="1"/>
  <c r="H43" i="1"/>
  <c r="H51" i="1"/>
  <c r="H59" i="1"/>
  <c r="B640" i="1"/>
  <c r="B643" i="1"/>
  <c r="C643" i="1"/>
  <c r="C640" i="1"/>
  <c r="E643" i="1"/>
  <c r="E640" i="1"/>
  <c r="F640" i="1"/>
  <c r="F643" i="1"/>
  <c r="B481" i="1"/>
  <c r="B479" i="1"/>
  <c r="B480" i="1"/>
  <c r="B482" i="1"/>
  <c r="B525" i="1"/>
  <c r="B523" i="1"/>
  <c r="H8" i="1"/>
  <c r="H16" i="1"/>
  <c r="H24" i="1"/>
  <c r="C481" i="1"/>
  <c r="C479" i="1"/>
  <c r="C482" i="1"/>
  <c r="C480" i="1"/>
  <c r="C525" i="1"/>
  <c r="C523" i="1"/>
  <c r="E479" i="1"/>
  <c r="E481" i="1"/>
  <c r="E480" i="1"/>
  <c r="E482" i="1"/>
  <c r="E525" i="1"/>
  <c r="E523" i="1"/>
  <c r="F479" i="1"/>
  <c r="F481" i="1"/>
  <c r="F482" i="1"/>
  <c r="F480" i="1"/>
  <c r="F523" i="1"/>
  <c r="F525" i="1"/>
  <c r="H32" i="1"/>
  <c r="H275" i="1"/>
  <c r="H283" i="1"/>
  <c r="H291" i="1"/>
  <c r="H299" i="1"/>
  <c r="H307" i="1"/>
  <c r="H315" i="1"/>
  <c r="H40" i="1"/>
  <c r="H12" i="1"/>
  <c r="H20" i="1"/>
  <c r="H28" i="1"/>
  <c r="H36" i="1"/>
  <c r="H44" i="1"/>
  <c r="H323" i="1"/>
  <c r="H52" i="1"/>
  <c r="H60" i="1"/>
  <c r="H68" i="1"/>
  <c r="H76" i="1"/>
  <c r="H84" i="1"/>
  <c r="H100" i="1"/>
  <c r="H108" i="1"/>
  <c r="H67" i="1"/>
  <c r="H75" i="1"/>
  <c r="H83" i="1"/>
  <c r="H91" i="1"/>
  <c r="H99" i="1"/>
  <c r="H107" i="1"/>
  <c r="H115" i="1"/>
  <c r="H123" i="1"/>
  <c r="H131" i="1"/>
  <c r="H139" i="1"/>
  <c r="H147" i="1"/>
  <c r="H155" i="1"/>
  <c r="H163" i="1"/>
  <c r="H171" i="1"/>
  <c r="H179" i="1"/>
  <c r="H187" i="1"/>
  <c r="H195" i="1"/>
  <c r="H203" i="1"/>
  <c r="H211" i="1"/>
  <c r="H219" i="1"/>
  <c r="H227" i="1"/>
  <c r="H235" i="1"/>
  <c r="H243" i="1"/>
  <c r="H251" i="1"/>
  <c r="H259" i="1"/>
  <c r="H267" i="1"/>
  <c r="H7" i="1"/>
  <c r="H15" i="1"/>
  <c r="H23" i="1"/>
  <c r="H31" i="1"/>
  <c r="H39" i="1"/>
  <c r="H47" i="1"/>
  <c r="H55" i="1"/>
  <c r="H63" i="1"/>
  <c r="H127" i="1"/>
  <c r="H135" i="1"/>
  <c r="H143" i="1"/>
  <c r="H151" i="1"/>
  <c r="H159" i="1"/>
  <c r="H167" i="1"/>
  <c r="H175" i="1"/>
  <c r="H183" i="1"/>
  <c r="H191" i="1"/>
  <c r="H199" i="1"/>
  <c r="H207" i="1"/>
  <c r="H215" i="1"/>
  <c r="H223" i="1"/>
  <c r="H231" i="1"/>
  <c r="H239" i="1"/>
  <c r="H247" i="1"/>
  <c r="H255" i="1"/>
  <c r="H263" i="1"/>
  <c r="H271" i="1"/>
  <c r="H279" i="1"/>
  <c r="H287" i="1"/>
  <c r="H295" i="1"/>
  <c r="H303" i="1"/>
  <c r="H311" i="1"/>
  <c r="H319" i="1"/>
  <c r="H327" i="1"/>
  <c r="H335" i="1"/>
  <c r="H116" i="1"/>
  <c r="H14" i="1"/>
  <c r="H71" i="1"/>
  <c r="H79" i="1"/>
  <c r="H87" i="1"/>
  <c r="H95" i="1"/>
  <c r="H103" i="1"/>
  <c r="H111" i="1"/>
  <c r="H119" i="1"/>
  <c r="H22" i="1"/>
  <c r="H30" i="1"/>
  <c r="H38" i="1"/>
  <c r="H46" i="1"/>
  <c r="H54" i="1"/>
  <c r="H62" i="1"/>
  <c r="H70" i="1"/>
  <c r="H78" i="1"/>
  <c r="H86" i="1"/>
  <c r="H94" i="1"/>
  <c r="H102" i="1"/>
  <c r="H110" i="1"/>
  <c r="H118" i="1"/>
  <c r="H126" i="1"/>
  <c r="H134" i="1"/>
  <c r="H142" i="1"/>
  <c r="H150" i="1"/>
  <c r="H158" i="1"/>
  <c r="H166" i="1"/>
  <c r="H174" i="1"/>
  <c r="H182" i="1"/>
  <c r="H190" i="1"/>
  <c r="H198" i="1"/>
  <c r="H206" i="1"/>
  <c r="H214" i="1"/>
  <c r="H222" i="1"/>
  <c r="H230" i="1"/>
  <c r="H238" i="1"/>
  <c r="H246" i="1"/>
  <c r="H254" i="1"/>
  <c r="H27" i="1"/>
  <c r="H343" i="1"/>
  <c r="H262" i="1"/>
  <c r="H270" i="1"/>
  <c r="H278" i="1"/>
  <c r="H286" i="1"/>
  <c r="H294" i="1"/>
  <c r="H302" i="1"/>
  <c r="H310" i="1"/>
  <c r="H48" i="1"/>
  <c r="H342" i="1"/>
  <c r="H9" i="1"/>
  <c r="H17" i="1"/>
  <c r="H25" i="1"/>
  <c r="H33" i="1"/>
  <c r="H41" i="1"/>
  <c r="H49" i="1"/>
  <c r="H57" i="1"/>
  <c r="H65" i="1"/>
  <c r="H73" i="1"/>
  <c r="H81" i="1"/>
  <c r="H89" i="1"/>
  <c r="H97" i="1"/>
  <c r="H105" i="1"/>
  <c r="H113" i="1"/>
  <c r="H121" i="1"/>
  <c r="H129" i="1"/>
  <c r="H137" i="1"/>
  <c r="H145" i="1"/>
  <c r="H153" i="1"/>
  <c r="H161" i="1"/>
  <c r="H169" i="1"/>
  <c r="H177" i="1"/>
  <c r="H185" i="1"/>
  <c r="H193" i="1"/>
  <c r="H201" i="1"/>
  <c r="H209" i="1"/>
  <c r="H217" i="1"/>
  <c r="H225" i="1"/>
  <c r="H233" i="1"/>
  <c r="H241" i="1"/>
  <c r="H249" i="1"/>
  <c r="H257" i="1"/>
  <c r="H265" i="1"/>
  <c r="H273" i="1"/>
  <c r="H281" i="1"/>
  <c r="H289" i="1"/>
  <c r="H297" i="1"/>
  <c r="H305" i="1"/>
  <c r="H313" i="1"/>
  <c r="H321" i="1"/>
  <c r="H329" i="1"/>
  <c r="H337" i="1"/>
  <c r="H331" i="1"/>
  <c r="H318" i="1"/>
  <c r="H345" i="1"/>
  <c r="H339" i="1"/>
  <c r="H124" i="1"/>
  <c r="H132" i="1"/>
  <c r="H140" i="1"/>
  <c r="H148" i="1"/>
  <c r="H156" i="1"/>
  <c r="H164" i="1"/>
  <c r="H172" i="1"/>
  <c r="H180" i="1"/>
  <c r="H188" i="1"/>
  <c r="H196" i="1"/>
  <c r="H204" i="1"/>
  <c r="H212" i="1"/>
  <c r="H220" i="1"/>
  <c r="H228" i="1"/>
  <c r="H236" i="1"/>
  <c r="H244" i="1"/>
  <c r="H252" i="1"/>
  <c r="H260" i="1"/>
  <c r="H268" i="1"/>
  <c r="H276" i="1"/>
  <c r="H284" i="1"/>
  <c r="H292" i="1"/>
  <c r="H300" i="1"/>
  <c r="H308" i="1"/>
  <c r="H316" i="1"/>
  <c r="H324" i="1"/>
  <c r="H332" i="1"/>
  <c r="H326" i="1"/>
  <c r="H334" i="1"/>
  <c r="H56" i="1"/>
  <c r="H64" i="1"/>
  <c r="H72" i="1"/>
  <c r="H80" i="1"/>
  <c r="H88" i="1"/>
  <c r="H96" i="1"/>
  <c r="H104" i="1"/>
  <c r="H112" i="1"/>
  <c r="H120" i="1"/>
  <c r="H128" i="1"/>
  <c r="H136" i="1"/>
  <c r="H144" i="1"/>
  <c r="H152" i="1"/>
  <c r="H160" i="1"/>
  <c r="H168" i="1"/>
  <c r="H176" i="1"/>
  <c r="H184" i="1"/>
  <c r="H192" i="1"/>
  <c r="H200" i="1"/>
  <c r="H208" i="1"/>
  <c r="H216" i="1"/>
  <c r="H224" i="1"/>
  <c r="H232" i="1"/>
  <c r="H240" i="1"/>
  <c r="H248" i="1"/>
  <c r="H256" i="1"/>
  <c r="H264" i="1"/>
  <c r="H272" i="1"/>
  <c r="H280" i="1"/>
  <c r="H288" i="1"/>
  <c r="H296" i="1"/>
  <c r="H304" i="1"/>
  <c r="H312" i="1"/>
  <c r="H320" i="1"/>
  <c r="H328" i="1"/>
  <c r="H336" i="1"/>
  <c r="F435" i="3"/>
  <c r="F437" i="3"/>
  <c r="F438" i="3"/>
  <c r="F436" i="3"/>
  <c r="E148" i="4"/>
  <c r="E438" i="3"/>
  <c r="E435" i="3"/>
  <c r="E436" i="3"/>
  <c r="E437" i="3"/>
  <c r="H4" i="3"/>
  <c r="B148" i="4"/>
  <c r="B436" i="3"/>
  <c r="B438" i="3"/>
  <c r="B435" i="3"/>
  <c r="B437" i="3"/>
  <c r="C148" i="4"/>
  <c r="C438" i="3"/>
  <c r="C436" i="3"/>
  <c r="C435" i="3"/>
  <c r="C437" i="3"/>
  <c r="H10" i="1"/>
  <c r="H18" i="1"/>
  <c r="H26" i="1"/>
  <c r="H34" i="1"/>
  <c r="H42" i="1"/>
  <c r="H50" i="1"/>
  <c r="H58" i="1"/>
  <c r="H66" i="1"/>
  <c r="H74" i="1"/>
  <c r="H82" i="1"/>
  <c r="H90" i="1"/>
  <c r="H98" i="1"/>
  <c r="H106" i="1"/>
  <c r="H114" i="1"/>
  <c r="H122" i="1"/>
  <c r="H130" i="1"/>
  <c r="H138" i="1"/>
  <c r="H146" i="1"/>
  <c r="H154" i="1"/>
  <c r="H162" i="1"/>
  <c r="H170" i="1"/>
  <c r="H178" i="1"/>
  <c r="H186" i="1"/>
  <c r="H194" i="1"/>
  <c r="H202" i="1"/>
  <c r="H210" i="1"/>
  <c r="H218" i="1"/>
  <c r="H226" i="1"/>
  <c r="H234" i="1"/>
  <c r="H242" i="1"/>
  <c r="H250" i="1"/>
  <c r="H258" i="1"/>
  <c r="H266" i="1"/>
  <c r="H274" i="1"/>
  <c r="H282" i="1"/>
  <c r="H290" i="1"/>
  <c r="H298" i="1"/>
  <c r="H306" i="1"/>
  <c r="H314" i="1"/>
  <c r="H322" i="1"/>
  <c r="H330" i="1"/>
  <c r="H338" i="1"/>
  <c r="H346" i="1"/>
  <c r="H347" i="1"/>
  <c r="H340" i="1"/>
  <c r="H348" i="1"/>
  <c r="D4" i="4"/>
  <c r="D438" i="1"/>
  <c r="H4" i="1"/>
  <c r="D435" i="1"/>
  <c r="D437" i="1"/>
  <c r="H92" i="1"/>
  <c r="G435" i="1"/>
  <c r="G438" i="1"/>
  <c r="G437" i="1"/>
  <c r="D5" i="4"/>
  <c r="H5" i="1"/>
  <c r="H13" i="1"/>
  <c r="H21" i="1"/>
  <c r="H29" i="1"/>
  <c r="H37" i="1"/>
  <c r="H45" i="1"/>
  <c r="H53" i="1"/>
  <c r="H61" i="1"/>
  <c r="H69" i="1"/>
  <c r="H77" i="1"/>
  <c r="H85" i="1"/>
  <c r="H93" i="1"/>
  <c r="H101" i="1"/>
  <c r="H109" i="1"/>
  <c r="H117" i="1"/>
  <c r="H125" i="1"/>
  <c r="H133" i="1"/>
  <c r="H141" i="1"/>
  <c r="H149" i="1"/>
  <c r="H157" i="1"/>
  <c r="H165" i="1"/>
  <c r="H173" i="1"/>
  <c r="H181" i="1"/>
  <c r="H189" i="1"/>
  <c r="H197" i="1"/>
  <c r="H205" i="1"/>
  <c r="H213" i="1"/>
  <c r="H221" i="1"/>
  <c r="H229" i="1"/>
  <c r="H237" i="1"/>
  <c r="H245" i="1"/>
  <c r="H253" i="1"/>
  <c r="H261" i="1"/>
  <c r="H269" i="1"/>
  <c r="H277" i="1"/>
  <c r="H285" i="1"/>
  <c r="H293" i="1"/>
  <c r="H301" i="1"/>
  <c r="H309" i="1"/>
  <c r="H317" i="1"/>
  <c r="H325" i="1"/>
  <c r="H333" i="1"/>
  <c r="H341" i="1"/>
  <c r="D6" i="4"/>
  <c r="H6" i="1"/>
  <c r="H6" i="4" s="1"/>
  <c r="H344" i="1"/>
  <c r="G59" i="4"/>
  <c r="G19" i="4"/>
  <c r="G35" i="4"/>
  <c r="G99" i="4"/>
  <c r="G43" i="4"/>
  <c r="G27" i="4"/>
  <c r="G83" i="4"/>
  <c r="G75" i="4"/>
  <c r="G67" i="4"/>
  <c r="G31" i="4"/>
  <c r="G79" i="4"/>
  <c r="G87" i="4"/>
  <c r="G95" i="4"/>
  <c r="G63" i="4"/>
  <c r="G55" i="4"/>
  <c r="G71" i="4"/>
  <c r="G23" i="4"/>
  <c r="G7" i="4"/>
  <c r="G39" i="4"/>
  <c r="D564" i="3"/>
  <c r="G148" i="3"/>
  <c r="G148" i="4" s="1"/>
  <c r="G530" i="3"/>
  <c r="G539" i="3"/>
  <c r="G542" i="3"/>
  <c r="G545" i="3"/>
  <c r="G548" i="3"/>
  <c r="G554" i="3"/>
  <c r="G557" i="3"/>
  <c r="G563" i="3"/>
  <c r="D533" i="1"/>
  <c r="G549" i="3"/>
  <c r="G166" i="3"/>
  <c r="G166" i="4" s="1"/>
  <c r="D537" i="3"/>
  <c r="D561" i="3"/>
  <c r="D555" i="1"/>
  <c r="D573" i="1"/>
  <c r="D540" i="1"/>
  <c r="D588" i="1"/>
  <c r="D591" i="1"/>
  <c r="G4" i="4"/>
  <c r="D552" i="3"/>
  <c r="D560" i="1"/>
  <c r="D566" i="1"/>
  <c r="G534" i="3"/>
  <c r="G540" i="3"/>
  <c r="G552" i="3"/>
  <c r="D578" i="1"/>
  <c r="G564" i="3"/>
  <c r="D530" i="3"/>
  <c r="D536" i="3"/>
  <c r="D548" i="3"/>
  <c r="D554" i="3"/>
  <c r="D560" i="3"/>
  <c r="D232" i="3"/>
  <c r="D232" i="4" s="1"/>
  <c r="D316" i="3"/>
  <c r="D316" i="4" s="1"/>
  <c r="F513" i="3"/>
  <c r="C469" i="3"/>
  <c r="D513" i="1"/>
  <c r="F469" i="3"/>
  <c r="B513" i="3"/>
  <c r="E469" i="3"/>
  <c r="C513" i="3"/>
  <c r="B469" i="3"/>
  <c r="E513" i="3"/>
  <c r="G513" i="1"/>
  <c r="B347" i="4"/>
  <c r="C347" i="4"/>
  <c r="F347" i="4"/>
  <c r="G45" i="4"/>
  <c r="G53" i="4"/>
  <c r="G69" i="4"/>
  <c r="G77" i="4"/>
  <c r="G93" i="4"/>
  <c r="G117" i="4"/>
  <c r="F453" i="3"/>
  <c r="D534" i="3"/>
  <c r="H534" i="3" s="1"/>
  <c r="D540" i="3"/>
  <c r="D543" i="3"/>
  <c r="D546" i="3"/>
  <c r="D549" i="3"/>
  <c r="D558" i="3"/>
  <c r="G558" i="3"/>
  <c r="G533" i="3"/>
  <c r="D545" i="3"/>
  <c r="G551" i="3"/>
  <c r="G536" i="1"/>
  <c r="G539" i="1"/>
  <c r="G566" i="1"/>
  <c r="G575" i="1"/>
  <c r="G584" i="1"/>
  <c r="D531" i="1"/>
  <c r="D534" i="1"/>
  <c r="D579" i="1"/>
  <c r="G534" i="1"/>
  <c r="G582" i="1"/>
  <c r="G542" i="1"/>
  <c r="G587" i="1"/>
  <c r="D582" i="1"/>
  <c r="D543" i="1"/>
  <c r="D558" i="1"/>
  <c r="D567" i="1"/>
  <c r="G543" i="1"/>
  <c r="G546" i="1"/>
  <c r="G549" i="1"/>
  <c r="G558" i="1"/>
  <c r="G561" i="1"/>
  <c r="G567" i="1"/>
  <c r="G570" i="1"/>
  <c r="G548" i="1"/>
  <c r="D530" i="1"/>
  <c r="D539" i="1"/>
  <c r="D542" i="1"/>
  <c r="D545" i="1"/>
  <c r="D554" i="1"/>
  <c r="D557" i="1"/>
  <c r="D581" i="1"/>
  <c r="D587" i="1"/>
  <c r="D590" i="1"/>
  <c r="D78" i="4"/>
  <c r="D118" i="4"/>
  <c r="D54" i="4"/>
  <c r="D110" i="4"/>
  <c r="D134" i="4"/>
  <c r="D38" i="4"/>
  <c r="D70" i="4"/>
  <c r="D126" i="4"/>
  <c r="G200" i="3"/>
  <c r="G200" i="4" s="1"/>
  <c r="G20" i="4"/>
  <c r="G32" i="4"/>
  <c r="G36" i="4"/>
  <c r="G44" i="4"/>
  <c r="G56" i="4"/>
  <c r="G60" i="4"/>
  <c r="G64" i="4"/>
  <c r="G68" i="4"/>
  <c r="G72" i="4"/>
  <c r="G84" i="4"/>
  <c r="G92" i="4"/>
  <c r="G100" i="4"/>
  <c r="G108" i="4"/>
  <c r="G116" i="4"/>
  <c r="G120" i="4"/>
  <c r="G132" i="4"/>
  <c r="G140" i="4"/>
  <c r="G144" i="4"/>
  <c r="G52" i="4"/>
  <c r="G12" i="4"/>
  <c r="G28" i="4"/>
  <c r="G40" i="4"/>
  <c r="G188" i="3"/>
  <c r="G188" i="4" s="1"/>
  <c r="H138" i="3"/>
  <c r="D13" i="4"/>
  <c r="D21" i="4"/>
  <c r="D29" i="4"/>
  <c r="D85" i="4"/>
  <c r="D93" i="4"/>
  <c r="D97" i="4"/>
  <c r="D101" i="4"/>
  <c r="D105" i="4"/>
  <c r="D109" i="4"/>
  <c r="D113" i="4"/>
  <c r="D117" i="4"/>
  <c r="D121" i="4"/>
  <c r="D125" i="4"/>
  <c r="D129" i="4"/>
  <c r="D133" i="4"/>
  <c r="D137" i="4"/>
  <c r="D141" i="4"/>
  <c r="D145" i="4"/>
  <c r="D37" i="4"/>
  <c r="D9" i="4"/>
  <c r="D77" i="4"/>
  <c r="D536" i="1"/>
  <c r="D564" i="1"/>
  <c r="D570" i="1"/>
  <c r="G572" i="1"/>
  <c r="D584" i="1"/>
  <c r="H7" i="3"/>
  <c r="G569" i="1"/>
  <c r="G531" i="3"/>
  <c r="D551" i="3"/>
  <c r="D533" i="3"/>
  <c r="G537" i="3"/>
  <c r="D557" i="3"/>
  <c r="G561" i="3"/>
  <c r="F454" i="3"/>
  <c r="G555" i="3"/>
  <c r="G545" i="1"/>
  <c r="G551" i="1"/>
  <c r="D563" i="1"/>
  <c r="G573" i="1"/>
  <c r="H145" i="3"/>
  <c r="D539" i="3"/>
  <c r="G543" i="3"/>
  <c r="D563" i="3"/>
  <c r="D7" i="4"/>
  <c r="D143" i="4"/>
  <c r="D546" i="1"/>
  <c r="D569" i="1"/>
  <c r="D531" i="3"/>
  <c r="G536" i="3"/>
  <c r="D542" i="3"/>
  <c r="G546" i="3"/>
  <c r="D555" i="3"/>
  <c r="G560" i="3"/>
  <c r="G537" i="1"/>
  <c r="D549" i="1"/>
  <c r="G560" i="1"/>
  <c r="G563" i="1"/>
  <c r="G585" i="1"/>
  <c r="F570" i="3"/>
  <c r="C468" i="3"/>
  <c r="E615" i="3"/>
  <c r="H146" i="3"/>
  <c r="E328" i="4"/>
  <c r="E468" i="3"/>
  <c r="F468" i="3"/>
  <c r="B615" i="3"/>
  <c r="C615" i="3"/>
  <c r="D142" i="4"/>
  <c r="G10" i="4"/>
  <c r="G30" i="4"/>
  <c r="G38" i="4"/>
  <c r="G50" i="4"/>
  <c r="G66" i="4"/>
  <c r="G74" i="4"/>
  <c r="G82" i="4"/>
  <c r="G86" i="4"/>
  <c r="G90" i="4"/>
  <c r="G98" i="4"/>
  <c r="G106" i="4"/>
  <c r="G110" i="4"/>
  <c r="G114" i="4"/>
  <c r="G122" i="4"/>
  <c r="G138" i="4"/>
  <c r="G18" i="4"/>
  <c r="G26" i="4"/>
  <c r="G42" i="4"/>
  <c r="G62" i="4"/>
  <c r="Q434" i="3"/>
  <c r="H10" i="3"/>
  <c r="H26" i="3"/>
  <c r="H50" i="3"/>
  <c r="H66" i="3"/>
  <c r="H74" i="3"/>
  <c r="H106" i="3"/>
  <c r="B468" i="3"/>
  <c r="F615" i="3"/>
  <c r="F614" i="3"/>
  <c r="E614" i="3"/>
  <c r="B614" i="3"/>
  <c r="C614" i="3"/>
  <c r="H36" i="3"/>
  <c r="H92" i="3"/>
  <c r="G185" i="3"/>
  <c r="G185" i="4" s="1"/>
  <c r="B341" i="4"/>
  <c r="H53" i="3"/>
  <c r="H73" i="3"/>
  <c r="H101" i="3"/>
  <c r="D178" i="3"/>
  <c r="D178" i="4" s="1"/>
  <c r="C341" i="4"/>
  <c r="G139" i="4"/>
  <c r="G143" i="4"/>
  <c r="G147" i="4"/>
  <c r="G176" i="3"/>
  <c r="G176" i="4" s="1"/>
  <c r="F341" i="4"/>
  <c r="D12" i="4"/>
  <c r="D16" i="4"/>
  <c r="D20" i="4"/>
  <c r="D36" i="4"/>
  <c r="D68" i="4"/>
  <c r="D92" i="4"/>
  <c r="D96" i="4"/>
  <c r="D104" i="4"/>
  <c r="D108" i="4"/>
  <c r="D120" i="4"/>
  <c r="D124" i="4"/>
  <c r="D128" i="4"/>
  <c r="D132" i="4"/>
  <c r="D230" i="3"/>
  <c r="D230" i="4" s="1"/>
  <c r="H19" i="3"/>
  <c r="H23" i="3"/>
  <c r="H95" i="3"/>
  <c r="D469" i="1"/>
  <c r="D615" i="1"/>
  <c r="G615" i="1"/>
  <c r="G469" i="1"/>
  <c r="H43" i="3"/>
  <c r="H107" i="3"/>
  <c r="H115" i="3"/>
  <c r="H131" i="3"/>
  <c r="D198" i="3"/>
  <c r="D198" i="4" s="1"/>
  <c r="H27" i="3"/>
  <c r="H140" i="3"/>
  <c r="D15" i="4"/>
  <c r="D27" i="4"/>
  <c r="D31" i="4"/>
  <c r="D39" i="4"/>
  <c r="D43" i="4"/>
  <c r="D47" i="4"/>
  <c r="D51" i="4"/>
  <c r="D55" i="4"/>
  <c r="D63" i="4"/>
  <c r="D67" i="4"/>
  <c r="D71" i="4"/>
  <c r="D79" i="4"/>
  <c r="D87" i="4"/>
  <c r="D103" i="4"/>
  <c r="D107" i="4"/>
  <c r="D111" i="4"/>
  <c r="D119" i="4"/>
  <c r="D127" i="4"/>
  <c r="D131" i="4"/>
  <c r="H117" i="3"/>
  <c r="D221" i="3"/>
  <c r="D221" i="4" s="1"/>
  <c r="G196" i="4"/>
  <c r="D140" i="4"/>
  <c r="D144" i="4"/>
  <c r="H42" i="3"/>
  <c r="H78" i="3"/>
  <c r="H82" i="3"/>
  <c r="H98" i="3"/>
  <c r="H114" i="3"/>
  <c r="H122" i="3"/>
  <c r="D298" i="3"/>
  <c r="D298" i="4" s="1"/>
  <c r="D274" i="3"/>
  <c r="D274" i="4" s="1"/>
  <c r="D319" i="3"/>
  <c r="D319" i="4" s="1"/>
  <c r="G310" i="3"/>
  <c r="G310" i="4" s="1"/>
  <c r="G6" i="4"/>
  <c r="H13" i="3"/>
  <c r="H41" i="3"/>
  <c r="G201" i="3"/>
  <c r="G201" i="4" s="1"/>
  <c r="D203" i="3"/>
  <c r="D203" i="4" s="1"/>
  <c r="D238" i="3"/>
  <c r="D238" i="4" s="1"/>
  <c r="D250" i="3"/>
  <c r="D250" i="4" s="1"/>
  <c r="G277" i="3"/>
  <c r="G277" i="4" s="1"/>
  <c r="D304" i="3"/>
  <c r="D304" i="4" s="1"/>
  <c r="D45" i="4"/>
  <c r="D53" i="4"/>
  <c r="D61" i="4"/>
  <c r="H18" i="3"/>
  <c r="H34" i="3"/>
  <c r="H97" i="3"/>
  <c r="H139" i="3"/>
  <c r="H143" i="3"/>
  <c r="G205" i="3"/>
  <c r="G205" i="4" s="1"/>
  <c r="D207" i="3"/>
  <c r="D207" i="4" s="1"/>
  <c r="G226" i="3"/>
  <c r="G226" i="4" s="1"/>
  <c r="G319" i="3"/>
  <c r="G29" i="4"/>
  <c r="G223" i="3"/>
  <c r="G223" i="4" s="1"/>
  <c r="D315" i="3"/>
  <c r="D315" i="4" s="1"/>
  <c r="G316" i="3"/>
  <c r="D14" i="4"/>
  <c r="D22" i="4"/>
  <c r="H39" i="3"/>
  <c r="G175" i="3"/>
  <c r="G175" i="4" s="1"/>
  <c r="G189" i="3"/>
  <c r="G189" i="4" s="1"/>
  <c r="D218" i="3"/>
  <c r="D218" i="4" s="1"/>
  <c r="D240" i="3"/>
  <c r="D240" i="4" s="1"/>
  <c r="G272" i="3"/>
  <c r="G272" i="4" s="1"/>
  <c r="D280" i="3"/>
  <c r="D280" i="4" s="1"/>
  <c r="G146" i="4"/>
  <c r="D186" i="3"/>
  <c r="D186" i="4" s="1"/>
  <c r="D243" i="3"/>
  <c r="D243" i="4" s="1"/>
  <c r="D262" i="3"/>
  <c r="D262" i="4" s="1"/>
  <c r="G37" i="4"/>
  <c r="D135" i="4"/>
  <c r="H51" i="3"/>
  <c r="H67" i="3"/>
  <c r="G179" i="3"/>
  <c r="G179" i="4" s="1"/>
  <c r="G103" i="4"/>
  <c r="G111" i="4"/>
  <c r="G115" i="4"/>
  <c r="G123" i="4"/>
  <c r="G127" i="4"/>
  <c r="G131" i="4"/>
  <c r="G181" i="3"/>
  <c r="D183" i="3"/>
  <c r="D183" i="4" s="1"/>
  <c r="G218" i="3"/>
  <c r="D251" i="3"/>
  <c r="D251" i="4" s="1"/>
  <c r="F497" i="3"/>
  <c r="G530" i="1"/>
  <c r="G540" i="1"/>
  <c r="G554" i="1"/>
  <c r="G564" i="1"/>
  <c r="G578" i="1"/>
  <c r="G588" i="1"/>
  <c r="H14" i="3"/>
  <c r="H91" i="3"/>
  <c r="H110" i="3"/>
  <c r="G173" i="3"/>
  <c r="G173" i="4" s="1"/>
  <c r="G193" i="3"/>
  <c r="G193" i="4" s="1"/>
  <c r="D195" i="3"/>
  <c r="D195" i="4" s="1"/>
  <c r="G264" i="3"/>
  <c r="G264" i="4" s="1"/>
  <c r="G303" i="3"/>
  <c r="G303" i="4" s="1"/>
  <c r="D306" i="3"/>
  <c r="D306" i="4" s="1"/>
  <c r="D314" i="3"/>
  <c r="D314" i="4" s="1"/>
  <c r="F498" i="3"/>
  <c r="F160" i="4"/>
  <c r="H29" i="3"/>
  <c r="H37" i="3"/>
  <c r="H68" i="3"/>
  <c r="H111" i="3"/>
  <c r="H125" i="3"/>
  <c r="H132" i="3"/>
  <c r="D247" i="3"/>
  <c r="D247" i="4" s="1"/>
  <c r="G184" i="4"/>
  <c r="G533" i="1"/>
  <c r="D552" i="1"/>
  <c r="G557" i="1"/>
  <c r="D576" i="1"/>
  <c r="G581" i="1"/>
  <c r="F157" i="4"/>
  <c r="H38" i="3"/>
  <c r="H45" i="3"/>
  <c r="H61" i="3"/>
  <c r="H133" i="3"/>
  <c r="D187" i="3"/>
  <c r="D187" i="4" s="1"/>
  <c r="G197" i="3"/>
  <c r="G197" i="4" s="1"/>
  <c r="G314" i="3"/>
  <c r="G314" i="4" s="1"/>
  <c r="G552" i="1"/>
  <c r="G576" i="1"/>
  <c r="H12" i="3"/>
  <c r="H77" i="3"/>
  <c r="H85" i="3"/>
  <c r="H108" i="3"/>
  <c r="H126" i="3"/>
  <c r="H130" i="3"/>
  <c r="D148" i="3"/>
  <c r="D148" i="4" s="1"/>
  <c r="G151" i="3"/>
  <c r="G151" i="4" s="1"/>
  <c r="G158" i="3"/>
  <c r="G158" i="4" s="1"/>
  <c r="G161" i="3"/>
  <c r="G161" i="4" s="1"/>
  <c r="D174" i="3"/>
  <c r="D174" i="4" s="1"/>
  <c r="G177" i="3"/>
  <c r="G177" i="4" s="1"/>
  <c r="D199" i="3"/>
  <c r="D199" i="4" s="1"/>
  <c r="D292" i="3"/>
  <c r="D292" i="4" s="1"/>
  <c r="G297" i="3"/>
  <c r="G297" i="4" s="1"/>
  <c r="G301" i="3"/>
  <c r="G301" i="4" s="1"/>
  <c r="D308" i="3"/>
  <c r="D308" i="4" s="1"/>
  <c r="G313" i="3"/>
  <c r="G313" i="4" s="1"/>
  <c r="G324" i="3"/>
  <c r="G324" i="4" s="1"/>
  <c r="D330" i="3"/>
  <c r="D330" i="4" s="1"/>
  <c r="F567" i="3"/>
  <c r="F166" i="4"/>
  <c r="G531" i="1"/>
  <c r="D537" i="1"/>
  <c r="D548" i="1"/>
  <c r="D551" i="1"/>
  <c r="G555" i="1"/>
  <c r="D561" i="1"/>
  <c r="D572" i="1"/>
  <c r="D575" i="1"/>
  <c r="G579" i="1"/>
  <c r="D585" i="1"/>
  <c r="H20" i="3"/>
  <c r="H24" i="3"/>
  <c r="H54" i="3"/>
  <c r="H58" i="3"/>
  <c r="H90" i="3"/>
  <c r="H113" i="3"/>
  <c r="H123" i="3"/>
  <c r="H134" i="3"/>
  <c r="G153" i="3"/>
  <c r="G153" i="4" s="1"/>
  <c r="D155" i="3"/>
  <c r="D155" i="4" s="1"/>
  <c r="G187" i="3"/>
  <c r="G204" i="3"/>
  <c r="G204" i="4" s="1"/>
  <c r="G210" i="3"/>
  <c r="G210" i="4" s="1"/>
  <c r="D226" i="3"/>
  <c r="D226" i="4" s="1"/>
  <c r="G232" i="3"/>
  <c r="G296" i="3"/>
  <c r="G296" i="4" s="1"/>
  <c r="G336" i="3"/>
  <c r="G336" i="4" s="1"/>
  <c r="F569" i="3"/>
  <c r="H25" i="3"/>
  <c r="H71" i="3"/>
  <c r="D30" i="4"/>
  <c r="D46" i="4"/>
  <c r="D62" i="4"/>
  <c r="D86" i="4"/>
  <c r="G149" i="4"/>
  <c r="H30" i="3"/>
  <c r="H44" i="3"/>
  <c r="H55" i="3"/>
  <c r="H62" i="3"/>
  <c r="H69" i="3"/>
  <c r="H81" i="3"/>
  <c r="H84" i="3"/>
  <c r="H99" i="3"/>
  <c r="H102" i="3"/>
  <c r="H109" i="3"/>
  <c r="H116" i="3"/>
  <c r="H127" i="3"/>
  <c r="H141" i="3"/>
  <c r="G192" i="3"/>
  <c r="G192" i="4" s="1"/>
  <c r="G195" i="3"/>
  <c r="D213" i="3"/>
  <c r="D213" i="4" s="1"/>
  <c r="G222" i="3"/>
  <c r="G234" i="3"/>
  <c r="G234" i="4" s="1"/>
  <c r="D237" i="3"/>
  <c r="D237" i="4" s="1"/>
  <c r="D246" i="3"/>
  <c r="D246" i="4" s="1"/>
  <c r="G259" i="3"/>
  <c r="G259" i="4" s="1"/>
  <c r="G267" i="3"/>
  <c r="G271" i="3"/>
  <c r="G271" i="4" s="1"/>
  <c r="D275" i="3"/>
  <c r="D275" i="4" s="1"/>
  <c r="G295" i="3"/>
  <c r="G295" i="4" s="1"/>
  <c r="G309" i="3"/>
  <c r="G309" i="4" s="1"/>
  <c r="G328" i="3"/>
  <c r="G328" i="4" s="1"/>
  <c r="D338" i="3"/>
  <c r="D338" i="4" s="1"/>
  <c r="G58" i="4"/>
  <c r="D102" i="4"/>
  <c r="H9" i="3"/>
  <c r="H31" i="3"/>
  <c r="H49" i="3"/>
  <c r="H59" i="3"/>
  <c r="H63" i="3"/>
  <c r="H103" i="3"/>
  <c r="G162" i="3"/>
  <c r="G162" i="4" s="1"/>
  <c r="G165" i="3"/>
  <c r="G165" i="4" s="1"/>
  <c r="D173" i="3"/>
  <c r="D173" i="4" s="1"/>
  <c r="D181" i="3"/>
  <c r="D181" i="4" s="1"/>
  <c r="D194" i="3"/>
  <c r="D194" i="4" s="1"/>
  <c r="D225" i="3"/>
  <c r="D225" i="4" s="1"/>
  <c r="G227" i="3"/>
  <c r="G227" i="4" s="1"/>
  <c r="D231" i="3"/>
  <c r="D231" i="4" s="1"/>
  <c r="G233" i="3"/>
  <c r="G233" i="4" s="1"/>
  <c r="D254" i="3"/>
  <c r="D254" i="4" s="1"/>
  <c r="D265" i="3"/>
  <c r="D265" i="4" s="1"/>
  <c r="D307" i="3"/>
  <c r="D307" i="4" s="1"/>
  <c r="E319" i="4"/>
  <c r="D23" i="4"/>
  <c r="H17" i="3"/>
  <c r="H35" i="3"/>
  <c r="H121" i="3"/>
  <c r="H135" i="3"/>
  <c r="E608" i="3"/>
  <c r="G15" i="4"/>
  <c r="G51" i="4"/>
  <c r="G91" i="4"/>
  <c r="C462" i="3"/>
  <c r="D288" i="3"/>
  <c r="D288" i="4" s="1"/>
  <c r="D321" i="3"/>
  <c r="D321" i="4" s="1"/>
  <c r="F609" i="3"/>
  <c r="G338" i="3"/>
  <c r="G338" i="4" s="1"/>
  <c r="D28" i="4"/>
  <c r="D44" i="4"/>
  <c r="D60" i="4"/>
  <c r="D84" i="4"/>
  <c r="G107" i="4"/>
  <c r="G135" i="4"/>
  <c r="H57" i="3"/>
  <c r="H60" i="3"/>
  <c r="H75" i="3"/>
  <c r="H79" i="3"/>
  <c r="H86" i="3"/>
  <c r="H93" i="3"/>
  <c r="H104" i="3"/>
  <c r="H129" i="3"/>
  <c r="D452" i="3"/>
  <c r="H147" i="3"/>
  <c r="G150" i="3"/>
  <c r="G150" i="4" s="1"/>
  <c r="G155" i="3"/>
  <c r="D157" i="3"/>
  <c r="D157" i="4" s="1"/>
  <c r="G170" i="3"/>
  <c r="G170" i="4" s="1"/>
  <c r="D210" i="3"/>
  <c r="D210" i="4" s="1"/>
  <c r="D229" i="3"/>
  <c r="D229" i="4" s="1"/>
  <c r="D248" i="3"/>
  <c r="D248" i="4" s="1"/>
  <c r="G269" i="3"/>
  <c r="G269" i="4" s="1"/>
  <c r="D272" i="3"/>
  <c r="G285" i="3"/>
  <c r="G293" i="3"/>
  <c r="G293" i="4" s="1"/>
  <c r="D296" i="3"/>
  <c r="G312" i="3"/>
  <c r="G312" i="4" s="1"/>
  <c r="G326" i="3"/>
  <c r="G326" i="4" s="1"/>
  <c r="D95" i="4"/>
  <c r="G80" i="4"/>
  <c r="D116" i="4"/>
  <c r="H33" i="3"/>
  <c r="H47" i="3"/>
  <c r="H65" i="3"/>
  <c r="H83" i="3"/>
  <c r="H87" i="3"/>
  <c r="H105" i="3"/>
  <c r="D450" i="3"/>
  <c r="D201" i="3"/>
  <c r="D209" i="3"/>
  <c r="D209" i="4" s="1"/>
  <c r="G211" i="3"/>
  <c r="G211" i="4" s="1"/>
  <c r="D222" i="3"/>
  <c r="D222" i="4" s="1"/>
  <c r="D234" i="3"/>
  <c r="D234" i="4" s="1"/>
  <c r="D239" i="3"/>
  <c r="D239" i="4" s="1"/>
  <c r="D259" i="3"/>
  <c r="D259" i="4" s="1"/>
  <c r="D291" i="3"/>
  <c r="D291" i="4" s="1"/>
  <c r="F602" i="3"/>
  <c r="D320" i="3"/>
  <c r="D320" i="4" s="1"/>
  <c r="G325" i="3"/>
  <c r="G325" i="4" s="1"/>
  <c r="G333" i="3"/>
  <c r="G333" i="4" s="1"/>
  <c r="G11" i="4"/>
  <c r="D69" i="4"/>
  <c r="H11" i="3"/>
  <c r="H15" i="3"/>
  <c r="H119" i="3"/>
  <c r="H137" i="3"/>
  <c r="G214" i="3"/>
  <c r="G214" i="4" s="1"/>
  <c r="G591" i="1"/>
  <c r="G590" i="1"/>
  <c r="D468" i="1"/>
  <c r="G464" i="1"/>
  <c r="D24" i="4"/>
  <c r="G21" i="4"/>
  <c r="G346" i="3"/>
  <c r="G340" i="3"/>
  <c r="D344" i="3"/>
  <c r="D344" i="4" s="1"/>
  <c r="G330" i="3"/>
  <c r="G344" i="3"/>
  <c r="H349" i="3"/>
  <c r="H349" i="4" s="1"/>
  <c r="D343" i="3"/>
  <c r="D343" i="4" s="1"/>
  <c r="D341" i="3"/>
  <c r="G342" i="3"/>
  <c r="G342" i="4" s="1"/>
  <c r="D347" i="3"/>
  <c r="G54" i="4"/>
  <c r="G78" i="4"/>
  <c r="G13" i="4"/>
  <c r="D65" i="4"/>
  <c r="G96" i="4"/>
  <c r="G141" i="4"/>
  <c r="G441" i="3"/>
  <c r="H5" i="3"/>
  <c r="D442" i="3"/>
  <c r="G486" i="3"/>
  <c r="H22" i="3"/>
  <c r="H56" i="3"/>
  <c r="H120" i="3"/>
  <c r="E156" i="4"/>
  <c r="G156" i="3"/>
  <c r="G156" i="4" s="1"/>
  <c r="G169" i="3"/>
  <c r="G169" i="4" s="1"/>
  <c r="B171" i="4"/>
  <c r="D171" i="3"/>
  <c r="D171" i="4" s="1"/>
  <c r="B458" i="3"/>
  <c r="B581" i="3"/>
  <c r="B208" i="4"/>
  <c r="D208" i="3"/>
  <c r="D208" i="4" s="1"/>
  <c r="E229" i="4"/>
  <c r="G229" i="3"/>
  <c r="G229" i="4" s="1"/>
  <c r="D89" i="4"/>
  <c r="H89" i="3"/>
  <c r="G61" i="4"/>
  <c r="H32" i="3"/>
  <c r="H96" i="3"/>
  <c r="D41" i="4"/>
  <c r="D17" i="4"/>
  <c r="D35" i="4"/>
  <c r="D48" i="4"/>
  <c r="D59" i="4"/>
  <c r="D72" i="4"/>
  <c r="D83" i="4"/>
  <c r="G134" i="4"/>
  <c r="G442" i="3"/>
  <c r="H16" i="3"/>
  <c r="D444" i="3"/>
  <c r="G488" i="3"/>
  <c r="H46" i="3"/>
  <c r="H80" i="3"/>
  <c r="H144" i="3"/>
  <c r="B566" i="3"/>
  <c r="B149" i="4"/>
  <c r="B496" i="3"/>
  <c r="B453" i="3"/>
  <c r="D149" i="3"/>
  <c r="H149" i="3" s="1"/>
  <c r="B164" i="4"/>
  <c r="D164" i="3"/>
  <c r="D164" i="4" s="1"/>
  <c r="E168" i="4"/>
  <c r="G168" i="3"/>
  <c r="G168" i="4" s="1"/>
  <c r="C190" i="4"/>
  <c r="C500" i="3"/>
  <c r="C576" i="3"/>
  <c r="D190" i="3"/>
  <c r="D190" i="4" s="1"/>
  <c r="E228" i="4"/>
  <c r="G228" i="3"/>
  <c r="G228" i="4" s="1"/>
  <c r="C267" i="4"/>
  <c r="D267" i="3"/>
  <c r="D267" i="4" s="1"/>
  <c r="G444" i="3"/>
  <c r="H40" i="3"/>
  <c r="D446" i="3"/>
  <c r="G490" i="3"/>
  <c r="H70" i="3"/>
  <c r="B167" i="4"/>
  <c r="D167" i="3"/>
  <c r="D167" i="4" s="1"/>
  <c r="E182" i="4"/>
  <c r="G182" i="3"/>
  <c r="G182" i="4" s="1"/>
  <c r="B197" i="4"/>
  <c r="D197" i="3"/>
  <c r="C300" i="4"/>
  <c r="D300" i="3"/>
  <c r="D300" i="4" s="1"/>
  <c r="D441" i="3"/>
  <c r="G24" i="4"/>
  <c r="G446" i="3"/>
  <c r="H64" i="3"/>
  <c r="D448" i="3"/>
  <c r="G492" i="3"/>
  <c r="H94" i="3"/>
  <c r="H128" i="3"/>
  <c r="D152" i="3"/>
  <c r="D152" i="4" s="1"/>
  <c r="B160" i="4"/>
  <c r="B569" i="3"/>
  <c r="B454" i="3"/>
  <c r="D160" i="3"/>
  <c r="D160" i="4" s="1"/>
  <c r="E164" i="4"/>
  <c r="G164" i="3"/>
  <c r="B189" i="4"/>
  <c r="D189" i="3"/>
  <c r="D189" i="4" s="1"/>
  <c r="E263" i="4"/>
  <c r="G263" i="3"/>
  <c r="G263" i="4" s="1"/>
  <c r="G448" i="3"/>
  <c r="H88" i="3"/>
  <c r="G494" i="3"/>
  <c r="H118" i="3"/>
  <c r="B151" i="4"/>
  <c r="D151" i="3"/>
  <c r="B154" i="4"/>
  <c r="B567" i="3"/>
  <c r="B497" i="3"/>
  <c r="D154" i="3"/>
  <c r="D154" i="4" s="1"/>
  <c r="B163" i="4"/>
  <c r="D163" i="3"/>
  <c r="D163" i="4" s="1"/>
  <c r="E213" i="4"/>
  <c r="G213" i="3"/>
  <c r="B224" i="4"/>
  <c r="D224" i="3"/>
  <c r="D224" i="4" s="1"/>
  <c r="B285" i="4"/>
  <c r="D285" i="3"/>
  <c r="D285" i="4" s="1"/>
  <c r="G450" i="3"/>
  <c r="H112" i="3"/>
  <c r="E157" i="4"/>
  <c r="G157" i="3"/>
  <c r="E160" i="4"/>
  <c r="E454" i="3"/>
  <c r="E569" i="3"/>
  <c r="G160" i="3"/>
  <c r="G160" i="4" s="1"/>
  <c r="E212" i="4"/>
  <c r="G212" i="3"/>
  <c r="G212" i="4" s="1"/>
  <c r="B223" i="4"/>
  <c r="D223" i="3"/>
  <c r="D223" i="4" s="1"/>
  <c r="H8" i="3"/>
  <c r="H21" i="3"/>
  <c r="H72" i="3"/>
  <c r="G452" i="3"/>
  <c r="H136" i="3"/>
  <c r="B159" i="4"/>
  <c r="D159" i="3"/>
  <c r="D159" i="4" s="1"/>
  <c r="B180" i="4"/>
  <c r="D180" i="3"/>
  <c r="D180" i="4" s="1"/>
  <c r="E191" i="4"/>
  <c r="G191" i="3"/>
  <c r="E202" i="4"/>
  <c r="E579" i="3"/>
  <c r="G579" i="3" s="1"/>
  <c r="E501" i="3"/>
  <c r="G202" i="3"/>
  <c r="G202" i="4" s="1"/>
  <c r="E236" i="4"/>
  <c r="G236" i="3"/>
  <c r="G236" i="4" s="1"/>
  <c r="E274" i="4"/>
  <c r="E597" i="3"/>
  <c r="E507" i="3"/>
  <c r="G274" i="3"/>
  <c r="G274" i="4" s="1"/>
  <c r="B277" i="4"/>
  <c r="D277" i="3"/>
  <c r="D277" i="4" s="1"/>
  <c r="H48" i="3"/>
  <c r="H142" i="3"/>
  <c r="D75" i="4"/>
  <c r="C156" i="4"/>
  <c r="D156" i="3"/>
  <c r="D156" i="4" s="1"/>
  <c r="B168" i="4"/>
  <c r="D168" i="3"/>
  <c r="D168" i="4" s="1"/>
  <c r="E572" i="3"/>
  <c r="G572" i="3" s="1"/>
  <c r="E172" i="4"/>
  <c r="E455" i="3"/>
  <c r="G172" i="3"/>
  <c r="F215" i="4"/>
  <c r="F458" i="3"/>
  <c r="G215" i="3"/>
  <c r="G215" i="4" s="1"/>
  <c r="G14" i="4"/>
  <c r="D25" i="4"/>
  <c r="D32" i="4"/>
  <c r="D49" i="4"/>
  <c r="D56" i="4"/>
  <c r="D73" i="4"/>
  <c r="D80" i="4"/>
  <c r="D91" i="4"/>
  <c r="G94" i="4"/>
  <c r="G101" i="4"/>
  <c r="G104" i="4"/>
  <c r="D115" i="4"/>
  <c r="G118" i="4"/>
  <c r="G125" i="4"/>
  <c r="G128" i="4"/>
  <c r="D139" i="4"/>
  <c r="G142" i="4"/>
  <c r="D443" i="3"/>
  <c r="D445" i="3"/>
  <c r="D447" i="3"/>
  <c r="D449" i="3"/>
  <c r="D451" i="3"/>
  <c r="C567" i="3"/>
  <c r="C154" i="4"/>
  <c r="C497" i="3"/>
  <c r="B184" i="4"/>
  <c r="B575" i="3"/>
  <c r="B456" i="3"/>
  <c r="D184" i="3"/>
  <c r="D184" i="4" s="1"/>
  <c r="D185" i="3"/>
  <c r="E186" i="4"/>
  <c r="G186" i="3"/>
  <c r="D193" i="3"/>
  <c r="E194" i="4"/>
  <c r="G194" i="3"/>
  <c r="B200" i="4"/>
  <c r="D200" i="3"/>
  <c r="D200" i="4" s="1"/>
  <c r="B204" i="4"/>
  <c r="D204" i="3"/>
  <c r="C208" i="4"/>
  <c r="C458" i="3"/>
  <c r="C581" i="3"/>
  <c r="E209" i="4"/>
  <c r="G209" i="3"/>
  <c r="E225" i="4"/>
  <c r="G225" i="3"/>
  <c r="D242" i="3"/>
  <c r="D242" i="4" s="1"/>
  <c r="E243" i="4"/>
  <c r="G243" i="3"/>
  <c r="G243" i="4" s="1"/>
  <c r="E251" i="4"/>
  <c r="G251" i="3"/>
  <c r="B266" i="4"/>
  <c r="D266" i="3"/>
  <c r="D266" i="4" s="1"/>
  <c r="B284" i="4"/>
  <c r="D284" i="3"/>
  <c r="D284" i="4" s="1"/>
  <c r="E347" i="4"/>
  <c r="G347" i="3"/>
  <c r="G443" i="3"/>
  <c r="G445" i="3"/>
  <c r="G447" i="3"/>
  <c r="G449" i="3"/>
  <c r="G451" i="3"/>
  <c r="E154" i="4"/>
  <c r="E497" i="3"/>
  <c r="E567" i="3"/>
  <c r="B162" i="4"/>
  <c r="D162" i="3"/>
  <c r="D162" i="4" s="1"/>
  <c r="B166" i="4"/>
  <c r="B570" i="3"/>
  <c r="B498" i="3"/>
  <c r="D166" i="3"/>
  <c r="D166" i="4" s="1"/>
  <c r="B170" i="4"/>
  <c r="D170" i="3"/>
  <c r="D170" i="4" s="1"/>
  <c r="C184" i="4"/>
  <c r="C575" i="3"/>
  <c r="C456" i="3"/>
  <c r="B188" i="4"/>
  <c r="D188" i="3"/>
  <c r="D188" i="4" s="1"/>
  <c r="B192" i="4"/>
  <c r="D192" i="3"/>
  <c r="D192" i="4" s="1"/>
  <c r="B196" i="4"/>
  <c r="B578" i="3"/>
  <c r="B457" i="3"/>
  <c r="D196" i="3"/>
  <c r="D196" i="4" s="1"/>
  <c r="E208" i="4"/>
  <c r="E458" i="3"/>
  <c r="E581" i="3"/>
  <c r="G208" i="3"/>
  <c r="G208" i="4" s="1"/>
  <c r="B219" i="4"/>
  <c r="D219" i="3"/>
  <c r="D219" i="4" s="1"/>
  <c r="B220" i="4"/>
  <c r="B584" i="3"/>
  <c r="B459" i="3"/>
  <c r="D220" i="3"/>
  <c r="E224" i="4"/>
  <c r="G224" i="3"/>
  <c r="G224" i="4" s="1"/>
  <c r="B233" i="4"/>
  <c r="D233" i="3"/>
  <c r="D233" i="4" s="1"/>
  <c r="C235" i="4"/>
  <c r="D235" i="3"/>
  <c r="D235" i="4" s="1"/>
  <c r="E242" i="4"/>
  <c r="G242" i="3"/>
  <c r="E250" i="4"/>
  <c r="E505" i="3"/>
  <c r="E591" i="3"/>
  <c r="G250" i="3"/>
  <c r="F256" i="4"/>
  <c r="F462" i="3"/>
  <c r="F593" i="3"/>
  <c r="G256" i="3"/>
  <c r="G256" i="4" s="1"/>
  <c r="B276" i="4"/>
  <c r="D276" i="3"/>
  <c r="D276" i="4" s="1"/>
  <c r="E281" i="4"/>
  <c r="G281" i="3"/>
  <c r="G281" i="4" s="1"/>
  <c r="E290" i="4"/>
  <c r="G290" i="3"/>
  <c r="G290" i="4" s="1"/>
  <c r="F318" i="4"/>
  <c r="G318" i="3"/>
  <c r="G318" i="4" s="1"/>
  <c r="D8" i="4"/>
  <c r="D19" i="4"/>
  <c r="G22" i="4"/>
  <c r="D33" i="4"/>
  <c r="G46" i="4"/>
  <c r="D57" i="4"/>
  <c r="G70" i="4"/>
  <c r="D81" i="4"/>
  <c r="D88" i="4"/>
  <c r="D99" i="4"/>
  <c r="D112" i="4"/>
  <c r="D123" i="4"/>
  <c r="D136" i="4"/>
  <c r="D485" i="3"/>
  <c r="H28" i="3"/>
  <c r="D487" i="3"/>
  <c r="H52" i="3"/>
  <c r="D489" i="3"/>
  <c r="H76" i="3"/>
  <c r="D491" i="3"/>
  <c r="H100" i="3"/>
  <c r="D493" i="3"/>
  <c r="H124" i="3"/>
  <c r="D495" i="3"/>
  <c r="E496" i="3"/>
  <c r="E453" i="3"/>
  <c r="E149" i="4"/>
  <c r="E566" i="3"/>
  <c r="G566" i="3" s="1"/>
  <c r="G154" i="3"/>
  <c r="C570" i="3"/>
  <c r="C498" i="3"/>
  <c r="C166" i="4"/>
  <c r="D175" i="3"/>
  <c r="D175" i="4" s="1"/>
  <c r="G180" i="3"/>
  <c r="E184" i="4"/>
  <c r="E456" i="3"/>
  <c r="E575" i="3"/>
  <c r="G575" i="3" s="1"/>
  <c r="C232" i="4"/>
  <c r="C460" i="3"/>
  <c r="C587" i="3"/>
  <c r="E235" i="4"/>
  <c r="G235" i="3"/>
  <c r="B238" i="4"/>
  <c r="B588" i="3"/>
  <c r="B504" i="3"/>
  <c r="E241" i="4"/>
  <c r="G241" i="3"/>
  <c r="G241" i="4" s="1"/>
  <c r="E249" i="4"/>
  <c r="G249" i="3"/>
  <c r="G249" i="4" s="1"/>
  <c r="D260" i="3"/>
  <c r="D260" i="4" s="1"/>
  <c r="E261" i="4"/>
  <c r="G261" i="3"/>
  <c r="F262" i="4"/>
  <c r="F506" i="3"/>
  <c r="F594" i="3"/>
  <c r="B270" i="4"/>
  <c r="D270" i="3"/>
  <c r="D270" i="4" s="1"/>
  <c r="G273" i="3"/>
  <c r="G273" i="4" s="1"/>
  <c r="B298" i="4"/>
  <c r="B509" i="3"/>
  <c r="B603" i="3"/>
  <c r="C299" i="4"/>
  <c r="D299" i="3"/>
  <c r="D299" i="4" s="1"/>
  <c r="G5" i="4"/>
  <c r="G8" i="4"/>
  <c r="D40" i="4"/>
  <c r="D64" i="4"/>
  <c r="G85" i="4"/>
  <c r="G88" i="4"/>
  <c r="G102" i="4"/>
  <c r="G109" i="4"/>
  <c r="G112" i="4"/>
  <c r="G126" i="4"/>
  <c r="G133" i="4"/>
  <c r="G136" i="4"/>
  <c r="D147" i="4"/>
  <c r="G485" i="3"/>
  <c r="G487" i="3"/>
  <c r="G489" i="3"/>
  <c r="G491" i="3"/>
  <c r="G493" i="3"/>
  <c r="G495" i="3"/>
  <c r="D153" i="3"/>
  <c r="D153" i="4" s="1"/>
  <c r="D158" i="3"/>
  <c r="G159" i="3"/>
  <c r="B161" i="4"/>
  <c r="D161" i="3"/>
  <c r="G163" i="3"/>
  <c r="B165" i="4"/>
  <c r="D165" i="3"/>
  <c r="D165" i="4" s="1"/>
  <c r="E166" i="4"/>
  <c r="E570" i="3"/>
  <c r="E498" i="3"/>
  <c r="G167" i="3"/>
  <c r="B169" i="4"/>
  <c r="D169" i="3"/>
  <c r="D169" i="4" s="1"/>
  <c r="G171" i="3"/>
  <c r="D179" i="3"/>
  <c r="D179" i="4" s="1"/>
  <c r="E196" i="4"/>
  <c r="E578" i="3"/>
  <c r="G578" i="3" s="1"/>
  <c r="E457" i="3"/>
  <c r="B216" i="4"/>
  <c r="D216" i="3"/>
  <c r="D216" i="4" s="1"/>
  <c r="D217" i="3"/>
  <c r="D217" i="4" s="1"/>
  <c r="E220" i="4"/>
  <c r="E584" i="3"/>
  <c r="E459" i="3"/>
  <c r="E221" i="4"/>
  <c r="G221" i="3"/>
  <c r="E255" i="4"/>
  <c r="G255" i="3"/>
  <c r="G255" i="4" s="1"/>
  <c r="D258" i="3"/>
  <c r="D258" i="4" s="1"/>
  <c r="B264" i="4"/>
  <c r="D264" i="3"/>
  <c r="E299" i="4"/>
  <c r="G299" i="3"/>
  <c r="C178" i="4"/>
  <c r="C573" i="3"/>
  <c r="C499" i="3"/>
  <c r="C214" i="4"/>
  <c r="C502" i="3"/>
  <c r="C582" i="3"/>
  <c r="E217" i="4"/>
  <c r="G217" i="3"/>
  <c r="F584" i="3"/>
  <c r="F220" i="4"/>
  <c r="F459" i="3"/>
  <c r="E239" i="4"/>
  <c r="G239" i="3"/>
  <c r="B244" i="4"/>
  <c r="B590" i="3"/>
  <c r="B461" i="3"/>
  <c r="E247" i="4"/>
  <c r="G247" i="3"/>
  <c r="G247" i="4" s="1"/>
  <c r="F280" i="4"/>
  <c r="F599" i="3"/>
  <c r="F464" i="3"/>
  <c r="G280" i="3"/>
  <c r="G280" i="4" s="1"/>
  <c r="C283" i="4"/>
  <c r="D283" i="3"/>
  <c r="D283" i="4" s="1"/>
  <c r="E289" i="4"/>
  <c r="G289" i="3"/>
  <c r="G289" i="4" s="1"/>
  <c r="F305" i="4"/>
  <c r="G305" i="3"/>
  <c r="G305" i="4" s="1"/>
  <c r="F317" i="4"/>
  <c r="G317" i="3"/>
  <c r="B172" i="4"/>
  <c r="B455" i="3"/>
  <c r="B572" i="3"/>
  <c r="D172" i="3"/>
  <c r="D172" i="4" s="1"/>
  <c r="E174" i="4"/>
  <c r="G174" i="3"/>
  <c r="C202" i="4"/>
  <c r="C579" i="3"/>
  <c r="C501" i="3"/>
  <c r="E207" i="4"/>
  <c r="G207" i="3"/>
  <c r="B211" i="4"/>
  <c r="D211" i="3"/>
  <c r="B212" i="4"/>
  <c r="D212" i="3"/>
  <c r="D212" i="4" s="1"/>
  <c r="D214" i="3"/>
  <c r="D215" i="3"/>
  <c r="D215" i="4" s="1"/>
  <c r="E216" i="4"/>
  <c r="G216" i="3"/>
  <c r="G219" i="3"/>
  <c r="G220" i="3"/>
  <c r="G220" i="4" s="1"/>
  <c r="B227" i="4"/>
  <c r="D227" i="3"/>
  <c r="D227" i="4" s="1"/>
  <c r="B228" i="4"/>
  <c r="D228" i="3"/>
  <c r="D228" i="4" s="1"/>
  <c r="E231" i="4"/>
  <c r="G231" i="3"/>
  <c r="B236" i="4"/>
  <c r="D236" i="3"/>
  <c r="D236" i="4" s="1"/>
  <c r="E504" i="3"/>
  <c r="E238" i="4"/>
  <c r="G238" i="3"/>
  <c r="E588" i="3"/>
  <c r="E246" i="4"/>
  <c r="G246" i="3"/>
  <c r="C268" i="4"/>
  <c r="C463" i="3"/>
  <c r="C596" i="3"/>
  <c r="E279" i="4"/>
  <c r="G279" i="3"/>
  <c r="G279" i="4" s="1"/>
  <c r="E283" i="4"/>
  <c r="G283" i="3"/>
  <c r="B286" i="4"/>
  <c r="B508" i="3"/>
  <c r="B600" i="3"/>
  <c r="D286" i="3"/>
  <c r="D286" i="4" s="1"/>
  <c r="F304" i="4"/>
  <c r="F466" i="3"/>
  <c r="F605" i="3"/>
  <c r="G304" i="3"/>
  <c r="G304" i="4" s="1"/>
  <c r="D486" i="3"/>
  <c r="D488" i="3"/>
  <c r="D490" i="3"/>
  <c r="D492" i="3"/>
  <c r="D494" i="3"/>
  <c r="B150" i="4"/>
  <c r="D150" i="3"/>
  <c r="D150" i="4" s="1"/>
  <c r="E152" i="4"/>
  <c r="G152" i="3"/>
  <c r="C160" i="4"/>
  <c r="C569" i="3"/>
  <c r="C454" i="3"/>
  <c r="C172" i="4"/>
  <c r="C455" i="3"/>
  <c r="C572" i="3"/>
  <c r="B176" i="4"/>
  <c r="D176" i="3"/>
  <c r="D177" i="3"/>
  <c r="E178" i="4"/>
  <c r="E573" i="3"/>
  <c r="G573" i="3" s="1"/>
  <c r="E499" i="3"/>
  <c r="G178" i="3"/>
  <c r="D182" i="3"/>
  <c r="D182" i="4" s="1"/>
  <c r="G183" i="3"/>
  <c r="D191" i="3"/>
  <c r="D191" i="4" s="1"/>
  <c r="E199" i="4"/>
  <c r="G199" i="3"/>
  <c r="D202" i="3"/>
  <c r="D202" i="4" s="1"/>
  <c r="G203" i="3"/>
  <c r="B205" i="4"/>
  <c r="D205" i="3"/>
  <c r="D206" i="3"/>
  <c r="D206" i="4" s="1"/>
  <c r="E582" i="3"/>
  <c r="E214" i="4"/>
  <c r="E502" i="3"/>
  <c r="C226" i="4"/>
  <c r="C503" i="3"/>
  <c r="C585" i="3"/>
  <c r="E230" i="4"/>
  <c r="G230" i="3"/>
  <c r="E237" i="4"/>
  <c r="G237" i="3"/>
  <c r="D244" i="3"/>
  <c r="E245" i="4"/>
  <c r="G245" i="3"/>
  <c r="B250" i="4"/>
  <c r="B591" i="3"/>
  <c r="B505" i="3"/>
  <c r="D252" i="3"/>
  <c r="D252" i="4" s="1"/>
  <c r="E253" i="4"/>
  <c r="G253" i="3"/>
  <c r="G253" i="4" s="1"/>
  <c r="B256" i="4"/>
  <c r="B593" i="3"/>
  <c r="B462" i="3"/>
  <c r="D256" i="3"/>
  <c r="G257" i="3"/>
  <c r="E257" i="4"/>
  <c r="G265" i="3"/>
  <c r="D268" i="3"/>
  <c r="D282" i="3"/>
  <c r="D282" i="4" s="1"/>
  <c r="E287" i="4"/>
  <c r="G287" i="3"/>
  <c r="G287" i="4" s="1"/>
  <c r="F348" i="4"/>
  <c r="G348" i="3"/>
  <c r="G348" i="4" s="1"/>
  <c r="B190" i="4"/>
  <c r="B500" i="3"/>
  <c r="B576" i="3"/>
  <c r="F214" i="4"/>
  <c r="F582" i="3"/>
  <c r="F502" i="3"/>
  <c r="B226" i="4"/>
  <c r="B503" i="3"/>
  <c r="B585" i="3"/>
  <c r="F232" i="4"/>
  <c r="F587" i="3"/>
  <c r="F460" i="3"/>
  <c r="C238" i="4"/>
  <c r="C504" i="3"/>
  <c r="C588" i="3"/>
  <c r="B241" i="4"/>
  <c r="D241" i="3"/>
  <c r="D241" i="4" s="1"/>
  <c r="C244" i="4"/>
  <c r="C461" i="3"/>
  <c r="C590" i="3"/>
  <c r="B245" i="4"/>
  <c r="D245" i="3"/>
  <c r="D245" i="4" s="1"/>
  <c r="B249" i="4"/>
  <c r="D249" i="3"/>
  <c r="D249" i="4" s="1"/>
  <c r="B253" i="4"/>
  <c r="D253" i="3"/>
  <c r="D253" i="4" s="1"/>
  <c r="C255" i="4"/>
  <c r="D255" i="3"/>
  <c r="D255" i="4" s="1"/>
  <c r="E258" i="4"/>
  <c r="G258" i="3"/>
  <c r="F260" i="4"/>
  <c r="G260" i="3"/>
  <c r="B268" i="4"/>
  <c r="B463" i="3"/>
  <c r="B596" i="3"/>
  <c r="B269" i="4"/>
  <c r="D269" i="3"/>
  <c r="D269" i="4" s="1"/>
  <c r="F274" i="4"/>
  <c r="F597" i="3"/>
  <c r="F507" i="3"/>
  <c r="B278" i="4"/>
  <c r="D278" i="3"/>
  <c r="D278" i="4" s="1"/>
  <c r="E282" i="4"/>
  <c r="G282" i="3"/>
  <c r="D289" i="3"/>
  <c r="D289" i="4" s="1"/>
  <c r="D290" i="3"/>
  <c r="D290" i="4" s="1"/>
  <c r="E291" i="4"/>
  <c r="G291" i="3"/>
  <c r="C324" i="4"/>
  <c r="D324" i="3"/>
  <c r="B294" i="4"/>
  <c r="D294" i="3"/>
  <c r="D294" i="4" s="1"/>
  <c r="E298" i="4"/>
  <c r="E509" i="3"/>
  <c r="E603" i="3"/>
  <c r="G298" i="3"/>
  <c r="E307" i="4"/>
  <c r="G307" i="3"/>
  <c r="B311" i="4"/>
  <c r="D311" i="3"/>
  <c r="D311" i="4" s="1"/>
  <c r="E190" i="4"/>
  <c r="E576" i="3"/>
  <c r="G576" i="3" s="1"/>
  <c r="E500" i="3"/>
  <c r="C196" i="4"/>
  <c r="C578" i="3"/>
  <c r="C457" i="3"/>
  <c r="F209" i="4"/>
  <c r="F501" i="3"/>
  <c r="F581" i="3"/>
  <c r="C459" i="3"/>
  <c r="C220" i="4"/>
  <c r="C584" i="3"/>
  <c r="E226" i="4"/>
  <c r="E585" i="3"/>
  <c r="E503" i="3"/>
  <c r="F238" i="4"/>
  <c r="F588" i="3"/>
  <c r="F504" i="3"/>
  <c r="F244" i="4"/>
  <c r="F461" i="3"/>
  <c r="F590" i="3"/>
  <c r="F505" i="3"/>
  <c r="F250" i="4"/>
  <c r="F591" i="3"/>
  <c r="B262" i="4"/>
  <c r="B506" i="3"/>
  <c r="B594" i="3"/>
  <c r="E600" i="3"/>
  <c r="B292" i="4"/>
  <c r="B602" i="3"/>
  <c r="B465" i="3"/>
  <c r="B293" i="4"/>
  <c r="D293" i="3"/>
  <c r="F603" i="3"/>
  <c r="F509" i="3"/>
  <c r="F298" i="4"/>
  <c r="B302" i="4"/>
  <c r="D302" i="3"/>
  <c r="D302" i="4" s="1"/>
  <c r="E306" i="4"/>
  <c r="G306" i="3"/>
  <c r="B510" i="3"/>
  <c r="B310" i="4"/>
  <c r="D310" i="3"/>
  <c r="D310" i="4" s="1"/>
  <c r="B606" i="3"/>
  <c r="C323" i="4"/>
  <c r="D323" i="3"/>
  <c r="D323" i="4" s="1"/>
  <c r="C149" i="4"/>
  <c r="C496" i="3"/>
  <c r="C566" i="3"/>
  <c r="C453" i="3"/>
  <c r="B178" i="4"/>
  <c r="B499" i="3"/>
  <c r="B573" i="3"/>
  <c r="G190" i="3"/>
  <c r="G190" i="4" s="1"/>
  <c r="G198" i="3"/>
  <c r="B202" i="4"/>
  <c r="B501" i="3"/>
  <c r="B579" i="3"/>
  <c r="G206" i="3"/>
  <c r="B214" i="4"/>
  <c r="B502" i="3"/>
  <c r="B582" i="3"/>
  <c r="F226" i="4"/>
  <c r="F585" i="3"/>
  <c r="F503" i="3"/>
  <c r="B232" i="4"/>
  <c r="B587" i="3"/>
  <c r="B460" i="3"/>
  <c r="G240" i="3"/>
  <c r="G244" i="3"/>
  <c r="G244" i="4" s="1"/>
  <c r="G248" i="3"/>
  <c r="G252" i="3"/>
  <c r="B261" i="4"/>
  <c r="D261" i="3"/>
  <c r="D261" i="4" s="1"/>
  <c r="C506" i="3"/>
  <c r="C263" i="4"/>
  <c r="D263" i="3"/>
  <c r="D263" i="4" s="1"/>
  <c r="E266" i="4"/>
  <c r="G266" i="3"/>
  <c r="B274" i="4"/>
  <c r="B507" i="3"/>
  <c r="B597" i="3"/>
  <c r="F286" i="4"/>
  <c r="F508" i="3"/>
  <c r="F600" i="3"/>
  <c r="G288" i="3"/>
  <c r="C465" i="3"/>
  <c r="C292" i="4"/>
  <c r="C602" i="3"/>
  <c r="B301" i="4"/>
  <c r="D301" i="3"/>
  <c r="B309" i="4"/>
  <c r="D309" i="3"/>
  <c r="D309" i="4" s="1"/>
  <c r="E275" i="4"/>
  <c r="G275" i="3"/>
  <c r="C322" i="4"/>
  <c r="C511" i="3"/>
  <c r="C609" i="3"/>
  <c r="D322" i="3"/>
  <c r="D322" i="4" s="1"/>
  <c r="B325" i="4"/>
  <c r="D325" i="3"/>
  <c r="D325" i="4" s="1"/>
  <c r="B326" i="4"/>
  <c r="D326" i="3"/>
  <c r="D326" i="4" s="1"/>
  <c r="E465" i="3"/>
  <c r="E511" i="3"/>
  <c r="B265" i="4"/>
  <c r="E244" i="4"/>
  <c r="E461" i="3"/>
  <c r="E590" i="3"/>
  <c r="C262" i="4"/>
  <c r="C594" i="3"/>
  <c r="E268" i="4"/>
  <c r="E596" i="3"/>
  <c r="C286" i="4"/>
  <c r="C600" i="3"/>
  <c r="E292" i="4"/>
  <c r="E602" i="3"/>
  <c r="C310" i="4"/>
  <c r="C510" i="3"/>
  <c r="C606" i="3"/>
  <c r="E322" i="4"/>
  <c r="E609" i="3"/>
  <c r="E323" i="4"/>
  <c r="G323" i="3"/>
  <c r="D329" i="3"/>
  <c r="D329" i="4" s="1"/>
  <c r="B329" i="4"/>
  <c r="B334" i="4"/>
  <c r="B512" i="3"/>
  <c r="D334" i="3"/>
  <c r="D334" i="4" s="1"/>
  <c r="D337" i="3"/>
  <c r="D337" i="4" s="1"/>
  <c r="B340" i="4"/>
  <c r="F268" i="4"/>
  <c r="F596" i="3"/>
  <c r="F463" i="3"/>
  <c r="B280" i="4"/>
  <c r="B599" i="3"/>
  <c r="B464" i="3"/>
  <c r="F292" i="4"/>
  <c r="F465" i="3"/>
  <c r="B304" i="4"/>
  <c r="B466" i="3"/>
  <c r="B605" i="3"/>
  <c r="E606" i="3"/>
  <c r="E310" i="4"/>
  <c r="E510" i="3"/>
  <c r="B316" i="4"/>
  <c r="B467" i="3"/>
  <c r="B608" i="3"/>
  <c r="G320" i="3"/>
  <c r="G321" i="3"/>
  <c r="F322" i="4"/>
  <c r="F511" i="3"/>
  <c r="D327" i="3"/>
  <c r="D327" i="4" s="1"/>
  <c r="C328" i="4"/>
  <c r="C611" i="3"/>
  <c r="D332" i="3"/>
  <c r="D332" i="4" s="1"/>
  <c r="C334" i="4"/>
  <c r="C612" i="3"/>
  <c r="C512" i="3"/>
  <c r="D335" i="3"/>
  <c r="D335" i="4" s="1"/>
  <c r="C340" i="4"/>
  <c r="B342" i="4"/>
  <c r="D342" i="3"/>
  <c r="B612" i="3"/>
  <c r="C256" i="4"/>
  <c r="C593" i="3"/>
  <c r="E594" i="3"/>
  <c r="E506" i="3"/>
  <c r="E262" i="4"/>
  <c r="G268" i="3"/>
  <c r="G268" i="4" s="1"/>
  <c r="D271" i="3"/>
  <c r="D271" i="4" s="1"/>
  <c r="G276" i="3"/>
  <c r="D279" i="3"/>
  <c r="D279" i="4" s="1"/>
  <c r="C280" i="4"/>
  <c r="C599" i="3"/>
  <c r="G284" i="3"/>
  <c r="E286" i="4"/>
  <c r="E508" i="3"/>
  <c r="D287" i="3"/>
  <c r="D287" i="4" s="1"/>
  <c r="G292" i="3"/>
  <c r="D295" i="3"/>
  <c r="G300" i="3"/>
  <c r="D303" i="3"/>
  <c r="C304" i="4"/>
  <c r="C466" i="3"/>
  <c r="C605" i="3"/>
  <c r="G308" i="3"/>
  <c r="F310" i="4"/>
  <c r="F510" i="3"/>
  <c r="F606" i="3"/>
  <c r="D312" i="3"/>
  <c r="D313" i="3"/>
  <c r="C467" i="3"/>
  <c r="C608" i="3"/>
  <c r="C316" i="4"/>
  <c r="G322" i="3"/>
  <c r="G322" i="4" s="1"/>
  <c r="D328" i="3"/>
  <c r="D331" i="3"/>
  <c r="D331" i="4" s="1"/>
  <c r="D333" i="3"/>
  <c r="D333" i="4" s="1"/>
  <c r="E334" i="4"/>
  <c r="E512" i="3"/>
  <c r="G334" i="3"/>
  <c r="G334" i="4" s="1"/>
  <c r="D336" i="3"/>
  <c r="D339" i="3"/>
  <c r="D339" i="4" s="1"/>
  <c r="D340" i="3"/>
  <c r="B346" i="4"/>
  <c r="D346" i="3"/>
  <c r="C508" i="3"/>
  <c r="E612" i="3"/>
  <c r="B337" i="4"/>
  <c r="B318" i="4"/>
  <c r="D318" i="3"/>
  <c r="D318" i="4" s="1"/>
  <c r="E331" i="4"/>
  <c r="G331" i="3"/>
  <c r="F334" i="4"/>
  <c r="F612" i="3"/>
  <c r="F512" i="3"/>
  <c r="E339" i="4"/>
  <c r="G339" i="3"/>
  <c r="C346" i="4"/>
  <c r="E463" i="3"/>
  <c r="E467" i="3"/>
  <c r="B289" i="4"/>
  <c r="E460" i="3"/>
  <c r="E587" i="3"/>
  <c r="C250" i="4"/>
  <c r="C591" i="3"/>
  <c r="C505" i="3"/>
  <c r="G254" i="3"/>
  <c r="E256" i="4"/>
  <c r="E462" i="3"/>
  <c r="E593" i="3"/>
  <c r="D257" i="3"/>
  <c r="D257" i="4" s="1"/>
  <c r="G262" i="3"/>
  <c r="G270" i="3"/>
  <c r="D273" i="3"/>
  <c r="D273" i="4" s="1"/>
  <c r="C274" i="4"/>
  <c r="C507" i="3"/>
  <c r="C597" i="3"/>
  <c r="G278" i="3"/>
  <c r="E280" i="4"/>
  <c r="E599" i="3"/>
  <c r="E464" i="3"/>
  <c r="D281" i="3"/>
  <c r="D281" i="4" s="1"/>
  <c r="G286" i="3"/>
  <c r="G294" i="3"/>
  <c r="D297" i="3"/>
  <c r="C298" i="4"/>
  <c r="C603" i="3"/>
  <c r="C509" i="3"/>
  <c r="G302" i="3"/>
  <c r="E304" i="4"/>
  <c r="E605" i="3"/>
  <c r="E466" i="3"/>
  <c r="D305" i="3"/>
  <c r="G311" i="3"/>
  <c r="E315" i="4"/>
  <c r="G315" i="3"/>
  <c r="D317" i="3"/>
  <c r="G327" i="3"/>
  <c r="F328" i="4"/>
  <c r="F611" i="3"/>
  <c r="G329" i="3"/>
  <c r="G332" i="3"/>
  <c r="G335" i="3"/>
  <c r="G337" i="3"/>
  <c r="F340" i="4"/>
  <c r="E341" i="4"/>
  <c r="G341" i="3"/>
  <c r="D345" i="3"/>
  <c r="D345" i="4" s="1"/>
  <c r="D348" i="3"/>
  <c r="D348" i="4" s="1"/>
  <c r="C464" i="3"/>
  <c r="B322" i="4"/>
  <c r="B609" i="3"/>
  <c r="B511" i="3"/>
  <c r="E343" i="4"/>
  <c r="G343" i="3"/>
  <c r="E345" i="4"/>
  <c r="G345" i="3"/>
  <c r="F346" i="4"/>
  <c r="F608" i="3"/>
  <c r="B328" i="4"/>
  <c r="B611" i="3"/>
  <c r="E340" i="4"/>
  <c r="F467" i="3"/>
  <c r="E611" i="3"/>
  <c r="E346" i="4"/>
  <c r="F316" i="4"/>
  <c r="D614" i="1"/>
  <c r="D58" i="4"/>
  <c r="D489" i="1"/>
  <c r="D42" i="4"/>
  <c r="G65" i="4"/>
  <c r="D76" i="4"/>
  <c r="D447" i="1"/>
  <c r="D106" i="4"/>
  <c r="D493" i="1"/>
  <c r="G129" i="4"/>
  <c r="D462" i="1"/>
  <c r="D597" i="1"/>
  <c r="D507" i="1"/>
  <c r="D605" i="1"/>
  <c r="D609" i="1"/>
  <c r="D511" i="1"/>
  <c r="G25" i="4"/>
  <c r="D66" i="4"/>
  <c r="G447" i="1"/>
  <c r="G89" i="4"/>
  <c r="D100" i="4"/>
  <c r="D449" i="1"/>
  <c r="G119" i="4"/>
  <c r="G494" i="1"/>
  <c r="D130" i="4"/>
  <c r="D495" i="1"/>
  <c r="G608" i="1"/>
  <c r="G446" i="1"/>
  <c r="D26" i="4"/>
  <c r="D486" i="1"/>
  <c r="G49" i="4"/>
  <c r="D90" i="4"/>
  <c r="G113" i="4"/>
  <c r="G505" i="1"/>
  <c r="G596" i="1"/>
  <c r="G508" i="1"/>
  <c r="G600" i="1"/>
  <c r="G603" i="1"/>
  <c r="G512" i="1"/>
  <c r="D443" i="1"/>
  <c r="G47" i="4"/>
  <c r="G488" i="1"/>
  <c r="G81" i="4"/>
  <c r="D122" i="4"/>
  <c r="D146" i="4"/>
  <c r="D455" i="1"/>
  <c r="D499" i="1"/>
  <c r="D503" i="1"/>
  <c r="G9" i="4"/>
  <c r="D50" i="4"/>
  <c r="G73" i="4"/>
  <c r="D114" i="4"/>
  <c r="G137" i="4"/>
  <c r="D10" i="4"/>
  <c r="D485" i="1"/>
  <c r="G97" i="4"/>
  <c r="D453" i="1"/>
  <c r="G33" i="4"/>
  <c r="D74" i="4"/>
  <c r="D138" i="4"/>
  <c r="D497" i="1"/>
  <c r="D501" i="1"/>
  <c r="D505" i="1"/>
  <c r="D603" i="1"/>
  <c r="D509" i="1"/>
  <c r="D34" i="4"/>
  <c r="D487" i="1"/>
  <c r="G57" i="4"/>
  <c r="D98" i="4"/>
  <c r="G121" i="4"/>
  <c r="D451" i="1"/>
  <c r="G606" i="1"/>
  <c r="G614" i="1"/>
  <c r="G17" i="4"/>
  <c r="G461" i="1"/>
  <c r="D18" i="4"/>
  <c r="G41" i="4"/>
  <c r="D52" i="4"/>
  <c r="D445" i="1"/>
  <c r="D82" i="4"/>
  <c r="D491" i="1"/>
  <c r="G105" i="4"/>
  <c r="G145" i="4"/>
  <c r="G34" i="4"/>
  <c r="G487" i="1"/>
  <c r="G130" i="4"/>
  <c r="G495" i="1"/>
  <c r="G503" i="1"/>
  <c r="G511" i="1"/>
  <c r="D442" i="1"/>
  <c r="G445" i="1"/>
  <c r="D450" i="1"/>
  <c r="G452" i="1"/>
  <c r="G458" i="1"/>
  <c r="D461" i="1"/>
  <c r="G493" i="1"/>
  <c r="G499" i="1"/>
  <c r="G602" i="1"/>
  <c r="G609" i="1"/>
  <c r="G48" i="4"/>
  <c r="D456" i="1"/>
  <c r="D464" i="1"/>
  <c r="D441" i="1"/>
  <c r="G444" i="1"/>
  <c r="G457" i="1"/>
  <c r="G463" i="1"/>
  <c r="D467" i="1"/>
  <c r="D490" i="1"/>
  <c r="G492" i="1"/>
  <c r="D496" i="1"/>
  <c r="G498" i="1"/>
  <c r="D502" i="1"/>
  <c r="G504" i="1"/>
  <c r="G510" i="1"/>
  <c r="D593" i="1"/>
  <c r="G594" i="1"/>
  <c r="G593" i="1"/>
  <c r="G599" i="1"/>
  <c r="G605" i="1"/>
  <c r="G611" i="1"/>
  <c r="G443" i="1"/>
  <c r="D448" i="1"/>
  <c r="D454" i="1"/>
  <c r="G456" i="1"/>
  <c r="D460" i="1"/>
  <c r="G462" i="1"/>
  <c r="D466" i="1"/>
  <c r="G468" i="1"/>
  <c r="G486" i="1"/>
  <c r="G497" i="1"/>
  <c r="G509" i="1"/>
  <c r="D599" i="1"/>
  <c r="D94" i="4"/>
  <c r="D492" i="1"/>
  <c r="D594" i="1"/>
  <c r="D600" i="1"/>
  <c r="D508" i="1"/>
  <c r="D606" i="1"/>
  <c r="D612" i="1"/>
  <c r="D436" i="1"/>
  <c r="G442" i="1"/>
  <c r="G450" i="1"/>
  <c r="D465" i="1"/>
  <c r="G485" i="1"/>
  <c r="G491" i="1"/>
  <c r="D506" i="1"/>
  <c r="D512" i="1"/>
  <c r="D11" i="4"/>
  <c r="G16" i="4"/>
  <c r="D500" i="1"/>
  <c r="G441" i="1"/>
  <c r="D446" i="1"/>
  <c r="G449" i="1"/>
  <c r="G455" i="1"/>
  <c r="D459" i="1"/>
  <c r="D488" i="1"/>
  <c r="G490" i="1"/>
  <c r="D494" i="1"/>
  <c r="G496" i="1"/>
  <c r="G502" i="1"/>
  <c r="D596" i="1"/>
  <c r="D611" i="1"/>
  <c r="G612" i="1"/>
  <c r="G448" i="1"/>
  <c r="D452" i="1"/>
  <c r="G454" i="1"/>
  <c r="D458" i="1"/>
  <c r="G460" i="1"/>
  <c r="G466" i="1"/>
  <c r="G489" i="1"/>
  <c r="G501" i="1"/>
  <c r="G507" i="1"/>
  <c r="D602" i="1"/>
  <c r="G76" i="4"/>
  <c r="G124" i="4"/>
  <c r="G451" i="1"/>
  <c r="G459" i="1"/>
  <c r="G467" i="1"/>
  <c r="G436" i="1"/>
  <c r="D444" i="1"/>
  <c r="G453" i="1"/>
  <c r="D457" i="1"/>
  <c r="D463" i="1"/>
  <c r="G465" i="1"/>
  <c r="D498" i="1"/>
  <c r="G500" i="1"/>
  <c r="D504" i="1"/>
  <c r="G506" i="1"/>
  <c r="D510" i="1"/>
  <c r="G597" i="1"/>
  <c r="D608" i="1"/>
  <c r="B524" i="3" l="1"/>
  <c r="E526" i="3"/>
  <c r="C524" i="3"/>
  <c r="F524" i="3"/>
  <c r="C642" i="3"/>
  <c r="C639" i="3"/>
  <c r="F642" i="3"/>
  <c r="F639" i="3"/>
  <c r="F526" i="3"/>
  <c r="B639" i="3"/>
  <c r="B642" i="3"/>
  <c r="E642" i="3"/>
  <c r="E639" i="3"/>
  <c r="E524" i="3"/>
  <c r="C526" i="3"/>
  <c r="B526" i="3"/>
  <c r="D524" i="1"/>
  <c r="D526" i="1"/>
  <c r="G642" i="1"/>
  <c r="G639" i="1"/>
  <c r="D642" i="1"/>
  <c r="D639" i="1"/>
  <c r="G526" i="1"/>
  <c r="G524" i="1"/>
  <c r="H119" i="4"/>
  <c r="F525" i="3"/>
  <c r="F523" i="3"/>
  <c r="F481" i="3"/>
  <c r="F482" i="3"/>
  <c r="F479" i="3"/>
  <c r="C479" i="3"/>
  <c r="C481" i="3"/>
  <c r="C482" i="3"/>
  <c r="E525" i="3"/>
  <c r="E523" i="3"/>
  <c r="B523" i="3"/>
  <c r="B525" i="3"/>
  <c r="C525" i="3"/>
  <c r="C523" i="3"/>
  <c r="B481" i="3"/>
  <c r="B479" i="3"/>
  <c r="B480" i="3"/>
  <c r="E479" i="3"/>
  <c r="E482" i="3"/>
  <c r="E481" i="3"/>
  <c r="G523" i="1"/>
  <c r="G525" i="1"/>
  <c r="D525" i="1"/>
  <c r="D523" i="1"/>
  <c r="G479" i="1"/>
  <c r="G481" i="1"/>
  <c r="D479" i="1"/>
  <c r="D481" i="1"/>
  <c r="F480" i="3"/>
  <c r="F643" i="3"/>
  <c r="F640" i="3"/>
  <c r="E640" i="3"/>
  <c r="E643" i="3"/>
  <c r="B482" i="3"/>
  <c r="E480" i="3"/>
  <c r="C640" i="3"/>
  <c r="C643" i="3"/>
  <c r="C480" i="3"/>
  <c r="B643" i="3"/>
  <c r="B640" i="3"/>
  <c r="G482" i="1"/>
  <c r="G480" i="1"/>
  <c r="G640" i="1"/>
  <c r="G643" i="1"/>
  <c r="D643" i="1"/>
  <c r="D640" i="1"/>
  <c r="D482" i="1"/>
  <c r="D480" i="1"/>
  <c r="H4" i="4"/>
  <c r="E442" i="4"/>
  <c r="F445" i="4"/>
  <c r="B443" i="4"/>
  <c r="D438" i="3"/>
  <c r="D437" i="3"/>
  <c r="B445" i="4"/>
  <c r="D436" i="3"/>
  <c r="D435" i="3"/>
  <c r="G435" i="3"/>
  <c r="G438" i="3"/>
  <c r="C444" i="4"/>
  <c r="G436" i="3"/>
  <c r="G437" i="3"/>
  <c r="C445" i="4"/>
  <c r="B442" i="4"/>
  <c r="B444" i="4"/>
  <c r="E445" i="4"/>
  <c r="E443" i="4"/>
  <c r="H438" i="1"/>
  <c r="H437" i="1"/>
  <c r="H435" i="1"/>
  <c r="F443" i="4"/>
  <c r="F442" i="4"/>
  <c r="C442" i="4"/>
  <c r="C443" i="4"/>
  <c r="H584" i="1"/>
  <c r="H564" i="3"/>
  <c r="H539" i="1"/>
  <c r="H536" i="1"/>
  <c r="H561" i="3"/>
  <c r="H15" i="4"/>
  <c r="H542" i="1"/>
  <c r="H533" i="1"/>
  <c r="H591" i="1"/>
  <c r="H588" i="1"/>
  <c r="H542" i="3"/>
  <c r="H557" i="3"/>
  <c r="H573" i="1"/>
  <c r="H539" i="3"/>
  <c r="H530" i="3"/>
  <c r="H549" i="3"/>
  <c r="H546" i="3"/>
  <c r="H537" i="3"/>
  <c r="H585" i="1"/>
  <c r="H33" i="4"/>
  <c r="H49" i="4"/>
  <c r="H122" i="4"/>
  <c r="H563" i="3"/>
  <c r="H545" i="3"/>
  <c r="H558" i="1"/>
  <c r="H545" i="1"/>
  <c r="H554" i="3"/>
  <c r="H548" i="3"/>
  <c r="H543" i="3"/>
  <c r="H552" i="3"/>
  <c r="H564" i="1"/>
  <c r="H555" i="1"/>
  <c r="H546" i="1"/>
  <c r="H578" i="1"/>
  <c r="H232" i="3"/>
  <c r="H232" i="4" s="1"/>
  <c r="H47" i="4"/>
  <c r="H101" i="4"/>
  <c r="H560" i="3"/>
  <c r="H590" i="1"/>
  <c r="H540" i="1"/>
  <c r="H530" i="1"/>
  <c r="H8" i="4"/>
  <c r="H531" i="3"/>
  <c r="H71" i="4"/>
  <c r="H123" i="4"/>
  <c r="H55" i="4"/>
  <c r="H558" i="3"/>
  <c r="H552" i="1"/>
  <c r="H569" i="1"/>
  <c r="H582" i="1"/>
  <c r="H205" i="3"/>
  <c r="H205" i="4" s="1"/>
  <c r="H566" i="1"/>
  <c r="H543" i="1"/>
  <c r="H555" i="3"/>
  <c r="H533" i="3"/>
  <c r="H531" i="1"/>
  <c r="H138" i="4"/>
  <c r="H575" i="1"/>
  <c r="H536" i="3"/>
  <c r="H32" i="4"/>
  <c r="G570" i="3"/>
  <c r="H572" i="1"/>
  <c r="H560" i="1"/>
  <c r="H587" i="1"/>
  <c r="H567" i="1"/>
  <c r="H23" i="4"/>
  <c r="H73" i="4"/>
  <c r="H561" i="1"/>
  <c r="H549" i="1"/>
  <c r="H534" i="1"/>
  <c r="H540" i="3"/>
  <c r="H195" i="3"/>
  <c r="H195" i="4" s="1"/>
  <c r="H152" i="3"/>
  <c r="H152" i="4" s="1"/>
  <c r="H211" i="3"/>
  <c r="H211" i="4" s="1"/>
  <c r="H316" i="3"/>
  <c r="H316" i="4" s="1"/>
  <c r="H104" i="4"/>
  <c r="H312" i="3"/>
  <c r="H312" i="4" s="1"/>
  <c r="H288" i="3"/>
  <c r="H288" i="4" s="1"/>
  <c r="H306" i="3"/>
  <c r="H306" i="4" s="1"/>
  <c r="H35" i="4"/>
  <c r="H103" i="4"/>
  <c r="H313" i="3"/>
  <c r="H313" i="4" s="1"/>
  <c r="H185" i="3"/>
  <c r="H185" i="4" s="1"/>
  <c r="H121" i="4"/>
  <c r="H24" i="4"/>
  <c r="H91" i="4"/>
  <c r="H111" i="4"/>
  <c r="H50" i="4"/>
  <c r="G469" i="3"/>
  <c r="G513" i="3"/>
  <c r="D513" i="3"/>
  <c r="D469" i="3"/>
  <c r="H513" i="1"/>
  <c r="H230" i="3"/>
  <c r="H230" i="4" s="1"/>
  <c r="D347" i="4"/>
  <c r="H198" i="3"/>
  <c r="H198" i="4" s="1"/>
  <c r="H155" i="3"/>
  <c r="H155" i="4" s="1"/>
  <c r="H97" i="4"/>
  <c r="H52" i="4"/>
  <c r="H551" i="3"/>
  <c r="G567" i="3"/>
  <c r="H146" i="4"/>
  <c r="H39" i="4"/>
  <c r="H275" i="3"/>
  <c r="H275" i="4" s="1"/>
  <c r="H9" i="4"/>
  <c r="H89" i="4"/>
  <c r="H74" i="4"/>
  <c r="H194" i="3"/>
  <c r="H194" i="4" s="1"/>
  <c r="H53" i="4"/>
  <c r="H201" i="3"/>
  <c r="H201" i="4" s="1"/>
  <c r="H107" i="4"/>
  <c r="H180" i="3"/>
  <c r="H180" i="4" s="1"/>
  <c r="H226" i="3"/>
  <c r="H226" i="4" s="1"/>
  <c r="H548" i="1"/>
  <c r="H579" i="1"/>
  <c r="H570" i="1"/>
  <c r="H16" i="4"/>
  <c r="H581" i="1"/>
  <c r="H563" i="1"/>
  <c r="H94" i="4"/>
  <c r="H557" i="1"/>
  <c r="H554" i="1"/>
  <c r="H203" i="3"/>
  <c r="H203" i="4" s="1"/>
  <c r="H59" i="4"/>
  <c r="H98" i="4"/>
  <c r="H209" i="3"/>
  <c r="H209" i="4" s="1"/>
  <c r="H115" i="4"/>
  <c r="H117" i="4"/>
  <c r="H92" i="4"/>
  <c r="H18" i="4"/>
  <c r="H225" i="3"/>
  <c r="H225" i="4" s="1"/>
  <c r="H311" i="3"/>
  <c r="H311" i="4" s="1"/>
  <c r="H272" i="3"/>
  <c r="H272" i="4" s="1"/>
  <c r="H65" i="4"/>
  <c r="H303" i="3"/>
  <c r="H303" i="4" s="1"/>
  <c r="H207" i="3"/>
  <c r="H207" i="4" s="1"/>
  <c r="H164" i="3"/>
  <c r="H164" i="4" s="1"/>
  <c r="H66" i="4"/>
  <c r="H43" i="4"/>
  <c r="H135" i="4"/>
  <c r="H90" i="4"/>
  <c r="H126" i="4"/>
  <c r="H99" i="4"/>
  <c r="H145" i="4"/>
  <c r="H41" i="4"/>
  <c r="H199" i="3"/>
  <c r="H199" i="4" s="1"/>
  <c r="H95" i="4"/>
  <c r="H265" i="3"/>
  <c r="H265" i="4" s="1"/>
  <c r="H213" i="3"/>
  <c r="H213" i="4" s="1"/>
  <c r="H51" i="4"/>
  <c r="H129" i="4"/>
  <c r="H247" i="3"/>
  <c r="H247" i="4" s="1"/>
  <c r="H78" i="4"/>
  <c r="H537" i="1"/>
  <c r="H45" i="4"/>
  <c r="H20" i="4"/>
  <c r="H26" i="4"/>
  <c r="H237" i="3"/>
  <c r="H237" i="4" s="1"/>
  <c r="H240" i="3"/>
  <c r="H240" i="4" s="1"/>
  <c r="H27" i="4"/>
  <c r="H80" i="4"/>
  <c r="H79" i="4"/>
  <c r="H31" i="4"/>
  <c r="H176" i="3"/>
  <c r="H176" i="4" s="1"/>
  <c r="H19" i="4"/>
  <c r="H128" i="4"/>
  <c r="H57" i="4"/>
  <c r="H12" i="4"/>
  <c r="H116" i="4"/>
  <c r="H25" i="4"/>
  <c r="H183" i="3"/>
  <c r="H183" i="4" s="1"/>
  <c r="H159" i="3"/>
  <c r="H159" i="4" s="1"/>
  <c r="H251" i="3"/>
  <c r="H251" i="4" s="1"/>
  <c r="H187" i="3"/>
  <c r="H187" i="4" s="1"/>
  <c r="H576" i="1"/>
  <c r="H56" i="4"/>
  <c r="H127" i="4"/>
  <c r="H63" i="4"/>
  <c r="H300" i="3"/>
  <c r="H300" i="4" s="1"/>
  <c r="H248" i="3"/>
  <c r="H248" i="4" s="1"/>
  <c r="H551" i="1"/>
  <c r="H158" i="3"/>
  <c r="H158" i="4" s="1"/>
  <c r="H133" i="4"/>
  <c r="D328" i="4"/>
  <c r="D468" i="3"/>
  <c r="H13" i="4"/>
  <c r="H181" i="3"/>
  <c r="H181" i="4" s="1"/>
  <c r="H151" i="3"/>
  <c r="H151" i="4" s="1"/>
  <c r="H134" i="4"/>
  <c r="H267" i="3"/>
  <c r="H267" i="4" s="1"/>
  <c r="G590" i="3"/>
  <c r="G587" i="3"/>
  <c r="H118" i="4"/>
  <c r="S434" i="3"/>
  <c r="G468" i="3"/>
  <c r="H284" i="3"/>
  <c r="H284" i="4" s="1"/>
  <c r="D615" i="3"/>
  <c r="H246" i="3"/>
  <c r="H246" i="4" s="1"/>
  <c r="H216" i="3"/>
  <c r="H216" i="4" s="1"/>
  <c r="H93" i="4"/>
  <c r="H5" i="4"/>
  <c r="H48" i="4"/>
  <c r="H141" i="4"/>
  <c r="H69" i="4"/>
  <c r="G340" i="4"/>
  <c r="G614" i="3"/>
  <c r="G346" i="4"/>
  <c r="G615" i="3"/>
  <c r="D340" i="4"/>
  <c r="D614" i="3"/>
  <c r="H319" i="3"/>
  <c r="H319" i="4" s="1"/>
  <c r="H264" i="3"/>
  <c r="H264" i="4" s="1"/>
  <c r="H17" i="4"/>
  <c r="H124" i="4"/>
  <c r="H132" i="4"/>
  <c r="H174" i="3"/>
  <c r="H174" i="4" s="1"/>
  <c r="H186" i="3"/>
  <c r="H186" i="4" s="1"/>
  <c r="H157" i="3"/>
  <c r="H157" i="4" s="1"/>
  <c r="H14" i="4"/>
  <c r="H72" i="4"/>
  <c r="H343" i="3"/>
  <c r="H343" i="4" s="1"/>
  <c r="H324" i="3"/>
  <c r="H324" i="4" s="1"/>
  <c r="H177" i="3"/>
  <c r="H177" i="4" s="1"/>
  <c r="H204" i="3"/>
  <c r="H204" i="4" s="1"/>
  <c r="H36" i="4"/>
  <c r="H142" i="4"/>
  <c r="H108" i="4"/>
  <c r="H131" i="4"/>
  <c r="H114" i="4"/>
  <c r="H221" i="3"/>
  <c r="H221" i="4" s="1"/>
  <c r="H120" i="4"/>
  <c r="H96" i="4"/>
  <c r="H254" i="3"/>
  <c r="H254" i="4" s="1"/>
  <c r="H266" i="3"/>
  <c r="H266" i="4" s="1"/>
  <c r="D341" i="4"/>
  <c r="H29" i="4"/>
  <c r="H469" i="1"/>
  <c r="H615" i="1"/>
  <c r="H100" i="4"/>
  <c r="H85" i="4"/>
  <c r="H70" i="4"/>
  <c r="H148" i="3"/>
  <c r="H148" i="4" s="1"/>
  <c r="H310" i="3"/>
  <c r="H310" i="4" s="1"/>
  <c r="H214" i="3"/>
  <c r="H214" i="4" s="1"/>
  <c r="H11" i="4"/>
  <c r="G181" i="4"/>
  <c r="H147" i="4"/>
  <c r="H83" i="4"/>
  <c r="H487" i="3"/>
  <c r="H143" i="4"/>
  <c r="H42" i="4"/>
  <c r="H282" i="3"/>
  <c r="H282" i="4" s="1"/>
  <c r="H75" i="4"/>
  <c r="H179" i="3"/>
  <c r="H179" i="4" s="1"/>
  <c r="H139" i="4"/>
  <c r="H67" i="4"/>
  <c r="H81" i="4"/>
  <c r="H140" i="4"/>
  <c r="H252" i="3"/>
  <c r="H252" i="4" s="1"/>
  <c r="H260" i="3"/>
  <c r="H260" i="4" s="1"/>
  <c r="D264" i="4"/>
  <c r="H242" i="3"/>
  <c r="H242" i="4" s="1"/>
  <c r="H37" i="4"/>
  <c r="H44" i="4"/>
  <c r="G267" i="4"/>
  <c r="H222" i="3"/>
  <c r="H222" i="4" s="1"/>
  <c r="H113" i="4"/>
  <c r="H337" i="3"/>
  <c r="H337" i="4" s="1"/>
  <c r="D467" i="3"/>
  <c r="G251" i="4"/>
  <c r="H219" i="3"/>
  <c r="H219" i="4" s="1"/>
  <c r="H223" i="3"/>
  <c r="H223" i="4" s="1"/>
  <c r="H173" i="3"/>
  <c r="H173" i="4" s="1"/>
  <c r="H218" i="3"/>
  <c r="H218" i="4" s="1"/>
  <c r="H231" i="3"/>
  <c r="H231" i="4" s="1"/>
  <c r="H46" i="4"/>
  <c r="G316" i="4"/>
  <c r="H296" i="3"/>
  <c r="H296" i="4" s="1"/>
  <c r="H291" i="3"/>
  <c r="H291" i="4" s="1"/>
  <c r="G319" i="4"/>
  <c r="H297" i="3"/>
  <c r="H297" i="4" s="1"/>
  <c r="H320" i="3"/>
  <c r="H320" i="4" s="1"/>
  <c r="H330" i="3"/>
  <c r="H330" i="4" s="1"/>
  <c r="D272" i="4"/>
  <c r="H277" i="3"/>
  <c r="H277" i="4" s="1"/>
  <c r="H315" i="3"/>
  <c r="H315" i="4" s="1"/>
  <c r="H332" i="3"/>
  <c r="H332" i="4" s="1"/>
  <c r="H295" i="3"/>
  <c r="H295" i="4" s="1"/>
  <c r="H308" i="3"/>
  <c r="H308" i="4" s="1"/>
  <c r="H307" i="3"/>
  <c r="H307" i="4" s="1"/>
  <c r="H299" i="3"/>
  <c r="H299" i="4" s="1"/>
  <c r="H314" i="3"/>
  <c r="H314" i="4" s="1"/>
  <c r="H105" i="4"/>
  <c r="H84" i="4"/>
  <c r="H161" i="3"/>
  <c r="H161" i="4" s="1"/>
  <c r="H68" i="4"/>
  <c r="H137" i="4"/>
  <c r="H336" i="3"/>
  <c r="H336" i="4" s="1"/>
  <c r="H321" i="3"/>
  <c r="H321" i="4" s="1"/>
  <c r="H443" i="3"/>
  <c r="H170" i="3"/>
  <c r="H170" i="4" s="1"/>
  <c r="H243" i="3"/>
  <c r="H243" i="4" s="1"/>
  <c r="H193" i="3"/>
  <c r="H193" i="4" s="1"/>
  <c r="G187" i="4"/>
  <c r="H61" i="4"/>
  <c r="H54" i="4"/>
  <c r="H125" i="4"/>
  <c r="D585" i="3"/>
  <c r="D296" i="4"/>
  <c r="H235" i="3"/>
  <c r="H235" i="4" s="1"/>
  <c r="G218" i="4"/>
  <c r="G232" i="4"/>
  <c r="H278" i="3"/>
  <c r="H278" i="4" s="1"/>
  <c r="H162" i="3"/>
  <c r="H162" i="4" s="1"/>
  <c r="H189" i="3"/>
  <c r="H189" i="4" s="1"/>
  <c r="H285" i="3"/>
  <c r="H285" i="4" s="1"/>
  <c r="H38" i="4"/>
  <c r="H77" i="4"/>
  <c r="D509" i="3"/>
  <c r="H163" i="3"/>
  <c r="H163" i="4" s="1"/>
  <c r="H452" i="3"/>
  <c r="G222" i="4"/>
  <c r="H210" i="3"/>
  <c r="H210" i="4" s="1"/>
  <c r="H192" i="3"/>
  <c r="H192" i="4" s="1"/>
  <c r="H109" i="4"/>
  <c r="H200" i="3"/>
  <c r="H200" i="4" s="1"/>
  <c r="H167" i="3"/>
  <c r="H167" i="4" s="1"/>
  <c r="G195" i="4"/>
  <c r="H224" i="3"/>
  <c r="H224" i="4" s="1"/>
  <c r="G569" i="3"/>
  <c r="H197" i="3"/>
  <c r="H197" i="4" s="1"/>
  <c r="H110" i="4"/>
  <c r="H102" i="4"/>
  <c r="H62" i="4"/>
  <c r="H333" i="3"/>
  <c r="H333" i="4" s="1"/>
  <c r="H30" i="4"/>
  <c r="D201" i="4"/>
  <c r="G611" i="3"/>
  <c r="H347" i="3"/>
  <c r="H87" i="4"/>
  <c r="G311" i="4"/>
  <c r="D466" i="3"/>
  <c r="G510" i="3"/>
  <c r="D582" i="3"/>
  <c r="D465" i="3"/>
  <c r="H283" i="3"/>
  <c r="H283" i="4" s="1"/>
  <c r="H445" i="3"/>
  <c r="D149" i="4"/>
  <c r="H86" i="4"/>
  <c r="H60" i="4"/>
  <c r="H294" i="3"/>
  <c r="H294" i="4" s="1"/>
  <c r="H276" i="3"/>
  <c r="H276" i="4" s="1"/>
  <c r="D573" i="3"/>
  <c r="H573" i="3" s="1"/>
  <c r="H258" i="3"/>
  <c r="H258" i="4" s="1"/>
  <c r="G299" i="4"/>
  <c r="G237" i="4"/>
  <c r="H450" i="3"/>
  <c r="H229" i="3"/>
  <c r="H229" i="4" s="1"/>
  <c r="H149" i="4"/>
  <c r="G285" i="4"/>
  <c r="H234" i="3"/>
  <c r="H234" i="4" s="1"/>
  <c r="D496" i="3"/>
  <c r="H171" i="3"/>
  <c r="H171" i="4" s="1"/>
  <c r="H451" i="3"/>
  <c r="G157" i="4"/>
  <c r="H22" i="4"/>
  <c r="H327" i="3"/>
  <c r="H327" i="4" s="1"/>
  <c r="D587" i="3"/>
  <c r="D501" i="3"/>
  <c r="D590" i="3"/>
  <c r="H448" i="3"/>
  <c r="D608" i="3"/>
  <c r="H206" i="3"/>
  <c r="H206" i="4" s="1"/>
  <c r="H217" i="3"/>
  <c r="H217" i="4" s="1"/>
  <c r="H335" i="3"/>
  <c r="H335" i="4" s="1"/>
  <c r="H302" i="3"/>
  <c r="H302" i="4" s="1"/>
  <c r="H270" i="3"/>
  <c r="H270" i="4" s="1"/>
  <c r="D579" i="3"/>
  <c r="H579" i="3" s="1"/>
  <c r="D576" i="3"/>
  <c r="H576" i="3" s="1"/>
  <c r="H196" i="3"/>
  <c r="H196" i="4" s="1"/>
  <c r="H175" i="3"/>
  <c r="H175" i="4" s="1"/>
  <c r="H449" i="3"/>
  <c r="H344" i="3"/>
  <c r="H344" i="4" s="1"/>
  <c r="G155" i="4"/>
  <c r="H338" i="3"/>
  <c r="H338" i="4" s="1"/>
  <c r="H239" i="3"/>
  <c r="H239" i="4" s="1"/>
  <c r="H485" i="3"/>
  <c r="H323" i="3"/>
  <c r="H323" i="4" s="1"/>
  <c r="H269" i="3"/>
  <c r="H269" i="4" s="1"/>
  <c r="G582" i="3"/>
  <c r="H447" i="3"/>
  <c r="H259" i="3"/>
  <c r="H259" i="4" s="1"/>
  <c r="H593" i="1"/>
  <c r="H605" i="1"/>
  <c r="H599" i="1"/>
  <c r="H606" i="1"/>
  <c r="H144" i="4"/>
  <c r="G344" i="4"/>
  <c r="H345" i="3"/>
  <c r="H345" i="4" s="1"/>
  <c r="G330" i="4"/>
  <c r="H342" i="3"/>
  <c r="H342" i="4" s="1"/>
  <c r="G347" i="4"/>
  <c r="H340" i="3"/>
  <c r="H341" i="3"/>
  <c r="H331" i="3"/>
  <c r="H331" i="4" s="1"/>
  <c r="G609" i="3"/>
  <c r="H322" i="3"/>
  <c r="H322" i="4" s="1"/>
  <c r="G511" i="3"/>
  <c r="G602" i="3"/>
  <c r="G465" i="3"/>
  <c r="H292" i="3"/>
  <c r="D511" i="3"/>
  <c r="D609" i="3"/>
  <c r="D507" i="3"/>
  <c r="D605" i="3"/>
  <c r="G603" i="3"/>
  <c r="G509" i="3"/>
  <c r="H298" i="3"/>
  <c r="H298" i="4" s="1"/>
  <c r="H309" i="3"/>
  <c r="H309" i="4" s="1"/>
  <c r="D464" i="3"/>
  <c r="H245" i="3"/>
  <c r="H245" i="4" s="1"/>
  <c r="G499" i="3"/>
  <c r="H178" i="3"/>
  <c r="H178" i="4" s="1"/>
  <c r="G337" i="4"/>
  <c r="D312" i="4"/>
  <c r="G283" i="4"/>
  <c r="D602" i="3"/>
  <c r="H289" i="3"/>
  <c r="H289" i="4" s="1"/>
  <c r="H271" i="3"/>
  <c r="H271" i="4" s="1"/>
  <c r="D504" i="3"/>
  <c r="H326" i="3"/>
  <c r="H326" i="4" s="1"/>
  <c r="D324" i="4"/>
  <c r="G221" i="4"/>
  <c r="G503" i="3"/>
  <c r="D453" i="3"/>
  <c r="G323" i="4"/>
  <c r="G581" i="3"/>
  <c r="D498" i="3"/>
  <c r="D342" i="4"/>
  <c r="G300" i="4"/>
  <c r="G496" i="3"/>
  <c r="H191" i="3"/>
  <c r="H191" i="4" s="1"/>
  <c r="G453" i="3"/>
  <c r="H233" i="3"/>
  <c r="H233" i="4" s="1"/>
  <c r="D454" i="3"/>
  <c r="H165" i="3"/>
  <c r="H165" i="4" s="1"/>
  <c r="G245" i="4"/>
  <c r="D500" i="3"/>
  <c r="G235" i="4"/>
  <c r="D197" i="4"/>
  <c r="D161" i="4"/>
  <c r="D305" i="4"/>
  <c r="G231" i="4"/>
  <c r="D193" i="4"/>
  <c r="D512" i="3"/>
  <c r="D612" i="3"/>
  <c r="G585" i="3"/>
  <c r="H325" i="3"/>
  <c r="H325" i="4" s="1"/>
  <c r="H301" i="3"/>
  <c r="H301" i="4" s="1"/>
  <c r="D599" i="3"/>
  <c r="D508" i="3"/>
  <c r="D600" i="3"/>
  <c r="D460" i="3"/>
  <c r="G320" i="4"/>
  <c r="H261" i="3"/>
  <c r="H261" i="4" s="1"/>
  <c r="D588" i="3"/>
  <c r="G497" i="3"/>
  <c r="H154" i="3"/>
  <c r="H154" i="4" s="1"/>
  <c r="D317" i="4"/>
  <c r="G278" i="4"/>
  <c r="G246" i="4"/>
  <c r="D176" i="4"/>
  <c r="H318" i="3"/>
  <c r="H318" i="4" s="1"/>
  <c r="G462" i="3"/>
  <c r="G593" i="3"/>
  <c r="H256" i="3"/>
  <c r="D459" i="3"/>
  <c r="G242" i="4"/>
  <c r="D505" i="3"/>
  <c r="H446" i="3"/>
  <c r="G248" i="4"/>
  <c r="G341" i="4"/>
  <c r="G225" i="4"/>
  <c r="D158" i="4"/>
  <c r="G183" i="4"/>
  <c r="D295" i="4"/>
  <c r="G506" i="3"/>
  <c r="G594" i="3"/>
  <c r="H262" i="3"/>
  <c r="G612" i="3"/>
  <c r="G512" i="3"/>
  <c r="H334" i="3"/>
  <c r="G463" i="3"/>
  <c r="G596" i="3"/>
  <c r="H268" i="3"/>
  <c r="G461" i="3"/>
  <c r="H244" i="3"/>
  <c r="G500" i="3"/>
  <c r="H190" i="3"/>
  <c r="G467" i="3"/>
  <c r="D596" i="3"/>
  <c r="D463" i="3"/>
  <c r="H253" i="3"/>
  <c r="H253" i="4" s="1"/>
  <c r="D461" i="3"/>
  <c r="G331" i="4"/>
  <c r="G459" i="3"/>
  <c r="H220" i="3"/>
  <c r="H317" i="3"/>
  <c r="H317" i="4" s="1"/>
  <c r="G457" i="3"/>
  <c r="G317" i="4"/>
  <c r="D244" i="4"/>
  <c r="G307" i="4"/>
  <c r="G275" i="4"/>
  <c r="D205" i="4"/>
  <c r="G239" i="4"/>
  <c r="D570" i="3"/>
  <c r="D313" i="4"/>
  <c r="D211" i="4"/>
  <c r="G332" i="4"/>
  <c r="G194" i="4"/>
  <c r="H21" i="4"/>
  <c r="G455" i="3"/>
  <c r="H172" i="3"/>
  <c r="H236" i="3"/>
  <c r="H236" i="4" s="1"/>
  <c r="H227" i="3"/>
  <c r="H227" i="4" s="1"/>
  <c r="H494" i="3"/>
  <c r="D569" i="3"/>
  <c r="G216" i="4"/>
  <c r="H153" i="3"/>
  <c r="H153" i="4" s="1"/>
  <c r="H488" i="3"/>
  <c r="G219" i="4"/>
  <c r="G154" i="4"/>
  <c r="G298" i="4"/>
  <c r="H169" i="3"/>
  <c r="H169" i="4" s="1"/>
  <c r="H486" i="3"/>
  <c r="G186" i="4"/>
  <c r="H329" i="3"/>
  <c r="H329" i="4" s="1"/>
  <c r="H339" i="3"/>
  <c r="H339" i="4" s="1"/>
  <c r="D606" i="3"/>
  <c r="D510" i="3"/>
  <c r="G608" i="3"/>
  <c r="G302" i="4"/>
  <c r="G270" i="4"/>
  <c r="G466" i="3"/>
  <c r="G605" i="3"/>
  <c r="H304" i="3"/>
  <c r="D499" i="3"/>
  <c r="G240" i="4"/>
  <c r="G163" i="4"/>
  <c r="H273" i="3"/>
  <c r="H273" i="4" s="1"/>
  <c r="D301" i="4"/>
  <c r="G198" i="4"/>
  <c r="H290" i="3"/>
  <c r="H290" i="4" s="1"/>
  <c r="D584" i="3"/>
  <c r="D457" i="3"/>
  <c r="D506" i="3"/>
  <c r="D456" i="3"/>
  <c r="H184" i="3"/>
  <c r="G180" i="4"/>
  <c r="H491" i="3"/>
  <c r="H212" i="3"/>
  <c r="H212" i="4" s="1"/>
  <c r="D503" i="3"/>
  <c r="H150" i="3"/>
  <c r="H150" i="4" s="1"/>
  <c r="D220" i="4"/>
  <c r="D151" i="4"/>
  <c r="G292" i="4"/>
  <c r="H166" i="3"/>
  <c r="D177" i="4"/>
  <c r="H493" i="3"/>
  <c r="H346" i="3"/>
  <c r="H348" i="3"/>
  <c r="H348" i="4" s="1"/>
  <c r="H305" i="3"/>
  <c r="H305" i="4" s="1"/>
  <c r="G599" i="3"/>
  <c r="G464" i="3"/>
  <c r="H280" i="3"/>
  <c r="G288" i="4"/>
  <c r="H249" i="3"/>
  <c r="H249" i="4" s="1"/>
  <c r="G339" i="4"/>
  <c r="G294" i="4"/>
  <c r="G265" i="4"/>
  <c r="D594" i="3"/>
  <c r="G284" i="4"/>
  <c r="G258" i="4"/>
  <c r="G308" i="4"/>
  <c r="G501" i="3"/>
  <c r="H202" i="3"/>
  <c r="H202" i="4" s="1"/>
  <c r="D497" i="3"/>
  <c r="G345" i="4"/>
  <c r="H182" i="3"/>
  <c r="H182" i="4" s="1"/>
  <c r="H490" i="3"/>
  <c r="G213" i="4"/>
  <c r="H228" i="3"/>
  <c r="H228" i="4" s="1"/>
  <c r="H188" i="3"/>
  <c r="H188" i="4" s="1"/>
  <c r="G209" i="4"/>
  <c r="G174" i="4"/>
  <c r="G282" i="4"/>
  <c r="D458" i="3"/>
  <c r="G498" i="3"/>
  <c r="G327" i="4"/>
  <c r="H257" i="3"/>
  <c r="H257" i="4" s="1"/>
  <c r="G460" i="3"/>
  <c r="G321" i="4"/>
  <c r="D293" i="4"/>
  <c r="G584" i="3"/>
  <c r="D336" i="4"/>
  <c r="G291" i="4"/>
  <c r="G262" i="4"/>
  <c r="G230" i="4"/>
  <c r="D297" i="4"/>
  <c r="H281" i="3"/>
  <c r="H281" i="4" s="1"/>
  <c r="G505" i="3"/>
  <c r="H250" i="3"/>
  <c r="H250" i="4" s="1"/>
  <c r="D578" i="3"/>
  <c r="H578" i="3" s="1"/>
  <c r="D575" i="3"/>
  <c r="H575" i="3" s="1"/>
  <c r="D185" i="4"/>
  <c r="D204" i="4"/>
  <c r="H168" i="3"/>
  <c r="H168" i="4" s="1"/>
  <c r="H442" i="3"/>
  <c r="G206" i="4"/>
  <c r="G276" i="4"/>
  <c r="H156" i="3"/>
  <c r="H156" i="4" s="1"/>
  <c r="H441" i="3"/>
  <c r="G250" i="4"/>
  <c r="H293" i="3"/>
  <c r="H293" i="4" s="1"/>
  <c r="D593" i="3"/>
  <c r="D462" i="3"/>
  <c r="D591" i="3"/>
  <c r="G257" i="4"/>
  <c r="G588" i="3"/>
  <c r="D455" i="3"/>
  <c r="D603" i="3"/>
  <c r="G456" i="3"/>
  <c r="G343" i="4"/>
  <c r="H241" i="3"/>
  <c r="H241" i="4" s="1"/>
  <c r="D256" i="4"/>
  <c r="G159" i="4"/>
  <c r="D214" i="4"/>
  <c r="G591" i="3"/>
  <c r="G306" i="4"/>
  <c r="G252" i="4"/>
  <c r="G597" i="3"/>
  <c r="G507" i="3"/>
  <c r="H274" i="3"/>
  <c r="H274" i="4" s="1"/>
  <c r="G454" i="3"/>
  <c r="H160" i="3"/>
  <c r="D567" i="3"/>
  <c r="H492" i="3"/>
  <c r="D268" i="4"/>
  <c r="G172" i="4"/>
  <c r="G203" i="4"/>
  <c r="G167" i="4"/>
  <c r="G266" i="4"/>
  <c r="H489" i="3"/>
  <c r="D581" i="3"/>
  <c r="G164" i="4"/>
  <c r="G335" i="4"/>
  <c r="G600" i="3"/>
  <c r="G508" i="3"/>
  <c r="H286" i="3"/>
  <c r="G606" i="3"/>
  <c r="D611" i="3"/>
  <c r="H328" i="3"/>
  <c r="D597" i="3"/>
  <c r="H287" i="3"/>
  <c r="H287" i="4" s="1"/>
  <c r="G315" i="4"/>
  <c r="G286" i="4"/>
  <c r="G254" i="4"/>
  <c r="H279" i="3"/>
  <c r="H279" i="4" s="1"/>
  <c r="G504" i="3"/>
  <c r="H238" i="3"/>
  <c r="D502" i="3"/>
  <c r="D572" i="3"/>
  <c r="H572" i="3" s="1"/>
  <c r="H255" i="3"/>
  <c r="H255" i="4" s="1"/>
  <c r="G329" i="4"/>
  <c r="G217" i="4"/>
  <c r="G207" i="4"/>
  <c r="G458" i="3"/>
  <c r="H208" i="3"/>
  <c r="D346" i="4"/>
  <c r="D303" i="4"/>
  <c r="G178" i="4"/>
  <c r="H215" i="3"/>
  <c r="G152" i="4"/>
  <c r="H263" i="3"/>
  <c r="H263" i="4" s="1"/>
  <c r="G261" i="4"/>
  <c r="H444" i="3"/>
  <c r="G171" i="4"/>
  <c r="G502" i="3"/>
  <c r="D566" i="3"/>
  <c r="H566" i="3" s="1"/>
  <c r="G238" i="4"/>
  <c r="G260" i="4"/>
  <c r="H495" i="3"/>
  <c r="G199" i="4"/>
  <c r="G191" i="4"/>
  <c r="H468" i="1"/>
  <c r="H454" i="1"/>
  <c r="H441" i="1"/>
  <c r="H456" i="1"/>
  <c r="H594" i="1"/>
  <c r="H136" i="4"/>
  <c r="H452" i="1"/>
  <c r="H7" i="4"/>
  <c r="H436" i="1"/>
  <c r="H467" i="1"/>
  <c r="H58" i="4"/>
  <c r="H489" i="1"/>
  <c r="H512" i="1"/>
  <c r="A341" i="4"/>
  <c r="H494" i="1"/>
  <c r="H457" i="1"/>
  <c r="H461" i="1"/>
  <c r="H490" i="1"/>
  <c r="H498" i="1"/>
  <c r="H499" i="1"/>
  <c r="H596" i="1"/>
  <c r="H458" i="1"/>
  <c r="H612" i="1"/>
  <c r="H504" i="1"/>
  <c r="H64" i="4"/>
  <c r="H446" i="1"/>
  <c r="H112" i="4"/>
  <c r="H450" i="1"/>
  <c r="H506" i="1"/>
  <c r="H500" i="1"/>
  <c r="H451" i="1"/>
  <c r="H10" i="4"/>
  <c r="H485" i="1"/>
  <c r="H486" i="1"/>
  <c r="H463" i="1"/>
  <c r="H130" i="4"/>
  <c r="H495" i="1"/>
  <c r="H496" i="1"/>
  <c r="H466" i="1"/>
  <c r="H40" i="4"/>
  <c r="H444" i="1"/>
  <c r="H464" i="1"/>
  <c r="H492" i="1"/>
  <c r="H609" i="1"/>
  <c r="H511" i="1"/>
  <c r="H455" i="1"/>
  <c r="H508" i="1"/>
  <c r="H510" i="1"/>
  <c r="H449" i="1"/>
  <c r="H34" i="4"/>
  <c r="H487" i="1"/>
  <c r="H501" i="1"/>
  <c r="H497" i="1"/>
  <c r="H507" i="1"/>
  <c r="H597" i="1"/>
  <c r="H445" i="1"/>
  <c r="H611" i="1"/>
  <c r="H502" i="1"/>
  <c r="H600" i="1"/>
  <c r="H462" i="1"/>
  <c r="H460" i="1"/>
  <c r="H614" i="1"/>
  <c r="H82" i="4"/>
  <c r="H491" i="1"/>
  <c r="H465" i="1"/>
  <c r="H505" i="1"/>
  <c r="H459" i="1"/>
  <c r="H76" i="4"/>
  <c r="H447" i="1"/>
  <c r="H453" i="1"/>
  <c r="H106" i="4"/>
  <c r="H493" i="1"/>
  <c r="H88" i="4"/>
  <c r="H448" i="1"/>
  <c r="H602" i="1"/>
  <c r="H509" i="1"/>
  <c r="H603" i="1"/>
  <c r="H442" i="1"/>
  <c r="H488" i="1"/>
  <c r="H503" i="1"/>
  <c r="H608" i="1"/>
  <c r="H28" i="4"/>
  <c r="H443" i="1"/>
  <c r="D526" i="3" l="1"/>
  <c r="G526" i="3"/>
  <c r="G639" i="3"/>
  <c r="G642" i="3"/>
  <c r="G524" i="3"/>
  <c r="D524" i="3"/>
  <c r="D642" i="3"/>
  <c r="D639" i="3"/>
  <c r="H642" i="1"/>
  <c r="H639" i="1"/>
  <c r="H524" i="1"/>
  <c r="H526" i="1"/>
  <c r="G525" i="3"/>
  <c r="G523" i="3"/>
  <c r="D479" i="3"/>
  <c r="D481" i="3"/>
  <c r="D482" i="3"/>
  <c r="G479" i="3"/>
  <c r="G481" i="3"/>
  <c r="G482" i="3"/>
  <c r="D523" i="3"/>
  <c r="D525" i="3"/>
  <c r="H479" i="1"/>
  <c r="H481" i="1"/>
  <c r="H523" i="1"/>
  <c r="H525" i="1"/>
  <c r="G640" i="3"/>
  <c r="G643" i="3"/>
  <c r="D480" i="3"/>
  <c r="G480" i="3"/>
  <c r="D640" i="3"/>
  <c r="D643" i="3"/>
  <c r="H643" i="1"/>
  <c r="H640" i="1"/>
  <c r="H482" i="1"/>
  <c r="H480" i="1"/>
  <c r="D444" i="4"/>
  <c r="H436" i="3"/>
  <c r="H435" i="3"/>
  <c r="H438" i="3"/>
  <c r="G445" i="4"/>
  <c r="H437" i="3"/>
  <c r="G443" i="4"/>
  <c r="G442" i="4"/>
  <c r="D442" i="4"/>
  <c r="D443" i="4"/>
  <c r="D445" i="4"/>
  <c r="H587" i="3"/>
  <c r="H567" i="3"/>
  <c r="H570" i="3"/>
  <c r="H585" i="3"/>
  <c r="H513" i="3"/>
  <c r="H469" i="3"/>
  <c r="H347" i="4"/>
  <c r="H590" i="3"/>
  <c r="H468" i="3"/>
  <c r="H340" i="4"/>
  <c r="H614" i="3"/>
  <c r="H346" i="4"/>
  <c r="H615" i="3"/>
  <c r="H502" i="3"/>
  <c r="H341" i="4"/>
  <c r="H584" i="3"/>
  <c r="H606" i="3"/>
  <c r="H581" i="3"/>
  <c r="H569" i="3"/>
  <c r="H588" i="3"/>
  <c r="H215" i="4"/>
  <c r="H582" i="3"/>
  <c r="H503" i="3"/>
  <c r="H457" i="3"/>
  <c r="H453" i="3"/>
  <c r="H496" i="3"/>
  <c r="H611" i="3"/>
  <c r="H328" i="4"/>
  <c r="H510" i="3"/>
  <c r="H500" i="3"/>
  <c r="H190" i="4"/>
  <c r="H612" i="3"/>
  <c r="H512" i="3"/>
  <c r="H334" i="4"/>
  <c r="H509" i="3"/>
  <c r="H603" i="3"/>
  <c r="H498" i="3"/>
  <c r="H166" i="4"/>
  <c r="H605" i="3"/>
  <c r="H466" i="3"/>
  <c r="H304" i="4"/>
  <c r="H593" i="3"/>
  <c r="H462" i="3"/>
  <c r="H256" i="4"/>
  <c r="H497" i="3"/>
  <c r="H467" i="3"/>
  <c r="H499" i="3"/>
  <c r="H591" i="3"/>
  <c r="H461" i="3"/>
  <c r="H244" i="4"/>
  <c r="H608" i="3"/>
  <c r="H460" i="3"/>
  <c r="H599" i="3"/>
  <c r="H464" i="3"/>
  <c r="H280" i="4"/>
  <c r="H506" i="3"/>
  <c r="H594" i="3"/>
  <c r="H262" i="4"/>
  <c r="H609" i="3"/>
  <c r="H511" i="3"/>
  <c r="H458" i="3"/>
  <c r="H208" i="4"/>
  <c r="H454" i="3"/>
  <c r="H160" i="4"/>
  <c r="H505" i="3"/>
  <c r="H455" i="3"/>
  <c r="H172" i="4"/>
  <c r="H463" i="3"/>
  <c r="H596" i="3"/>
  <c r="H268" i="4"/>
  <c r="H456" i="3"/>
  <c r="H184" i="4"/>
  <c r="H501" i="3"/>
  <c r="H504" i="3"/>
  <c r="H238" i="4"/>
  <c r="H600" i="3"/>
  <c r="H508" i="3"/>
  <c r="H286" i="4"/>
  <c r="H507" i="3"/>
  <c r="H597" i="3"/>
  <c r="H459" i="3"/>
  <c r="H220" i="4"/>
  <c r="H602" i="3"/>
  <c r="H465" i="3"/>
  <c r="H292" i="4"/>
  <c r="A342" i="4"/>
  <c r="E444" i="4" s="1"/>
  <c r="H526" i="3" l="1"/>
  <c r="H524" i="3"/>
  <c r="H642" i="3"/>
  <c r="H639" i="3"/>
  <c r="H525" i="3"/>
  <c r="H523" i="3"/>
  <c r="H479" i="3"/>
  <c r="H481" i="3"/>
  <c r="H482" i="3"/>
  <c r="H640" i="3"/>
  <c r="H643" i="3"/>
  <c r="H480" i="3"/>
  <c r="H445" i="4"/>
  <c r="H444" i="4"/>
  <c r="H442" i="4"/>
  <c r="H443" i="4"/>
  <c r="A343" i="4"/>
  <c r="A344" i="4" l="1"/>
  <c r="A345" i="4" l="1"/>
  <c r="A346" i="4" l="1"/>
  <c r="A347" i="4" l="1"/>
  <c r="A348" i="4" l="1"/>
  <c r="A349" i="4" l="1"/>
  <c r="A350" i="4" l="1"/>
  <c r="A351" i="4" l="1"/>
  <c r="A352" i="4" l="1"/>
  <c r="A353" i="4" l="1"/>
  <c r="A354" i="4" l="1"/>
  <c r="A355" i="4" l="1"/>
  <c r="A356" i="4" l="1"/>
  <c r="A357" i="4" l="1"/>
  <c r="A358" i="4" l="1"/>
  <c r="A359" i="4" l="1"/>
  <c r="A360" i="4" l="1"/>
  <c r="A361" i="4" l="1"/>
  <c r="A362" i="4" l="1"/>
  <c r="A363" i="4" l="1"/>
  <c r="A364" i="4" l="1"/>
  <c r="A366" i="4" l="1"/>
  <c r="A365" i="4"/>
  <c r="A367" i="4" l="1"/>
  <c r="A368" i="4" l="1"/>
  <c r="A369" i="4" l="1"/>
  <c r="A370" i="4" l="1"/>
  <c r="A371" i="4" l="1"/>
  <c r="A372" i="4" l="1"/>
  <c r="A373" i="4" l="1"/>
  <c r="A374" i="4" l="1"/>
  <c r="A375" i="4" l="1"/>
  <c r="A376" i="4" l="1"/>
  <c r="A377" i="4" l="1"/>
  <c r="A378" i="4" l="1"/>
  <c r="A379" i="4" l="1"/>
  <c r="A380" i="4" l="1"/>
  <c r="A381" i="4" l="1"/>
  <c r="A382" i="4" l="1"/>
  <c r="A383" i="4" l="1"/>
  <c r="A384" i="4" l="1"/>
  <c r="A385" i="4" l="1"/>
  <c r="A386" i="4" l="1"/>
  <c r="A387" i="4" l="1"/>
  <c r="A388" i="4" l="1"/>
  <c r="A389" i="4" l="1"/>
  <c r="A390" i="4" l="1"/>
  <c r="A391" i="4" l="1"/>
  <c r="A392" i="4" l="1"/>
  <c r="A393" i="4" l="1"/>
  <c r="A394" i="4" l="1"/>
  <c r="A395" i="4" l="1"/>
  <c r="F444" i="4" l="1"/>
  <c r="G444" i="4"/>
  <c r="A396" i="4"/>
  <c r="A397" i="4" l="1"/>
  <c r="A398" i="4" l="1"/>
  <c r="A399" i="4" l="1"/>
  <c r="A400" i="4" l="1"/>
  <c r="A401" i="4" l="1"/>
  <c r="A402" i="4" l="1"/>
  <c r="A403" i="4" l="1"/>
  <c r="A404" i="4" l="1"/>
  <c r="A405" i="4" l="1"/>
  <c r="A406" i="4" l="1"/>
  <c r="A407" i="4" l="1"/>
  <c r="A408" i="4" l="1"/>
  <c r="A409" i="4" l="1"/>
  <c r="A410" i="4" l="1"/>
  <c r="A411" i="4" l="1"/>
  <c r="A412" i="4" l="1"/>
</calcChain>
</file>

<file path=xl/sharedStrings.xml><?xml version="1.0" encoding="utf-8"?>
<sst xmlns="http://schemas.openxmlformats.org/spreadsheetml/2006/main" count="461" uniqueCount="160">
  <si>
    <t>EXPORTAÇÕES BRASILEIRAS DE CAFÉ VERDE, TORRADO &amp; MOÍDO e SOLÚVEL</t>
  </si>
  <si>
    <t>VOLUME (em sacas de 60 Kg)</t>
  </si>
  <si>
    <t>Mês/Ano</t>
  </si>
  <si>
    <t>Conillon</t>
  </si>
  <si>
    <t>Arábica</t>
  </si>
  <si>
    <t>Total                   Café Verde</t>
  </si>
  <si>
    <t>Torrado</t>
  </si>
  <si>
    <t>Solúvel</t>
  </si>
  <si>
    <t>Total                   Industrializado</t>
  </si>
  <si>
    <t>TOTAL GERAL</t>
  </si>
  <si>
    <t>Menor Volume Mensal</t>
  </si>
  <si>
    <t>Maior Volume Mensal</t>
  </si>
  <si>
    <t>ANO-CIVIL</t>
  </si>
  <si>
    <t>Ano 1990</t>
  </si>
  <si>
    <t>Ano 1991</t>
  </si>
  <si>
    <t>Ano 1992</t>
  </si>
  <si>
    <t>Ano 1993</t>
  </si>
  <si>
    <t>Ano 1994</t>
  </si>
  <si>
    <t>Ano 1995</t>
  </si>
  <si>
    <t>Ano 1996</t>
  </si>
  <si>
    <t>Ano 1997</t>
  </si>
  <si>
    <t>Ano 1998</t>
  </si>
  <si>
    <t>Ano 1999</t>
  </si>
  <si>
    <t>Ano 2000</t>
  </si>
  <si>
    <t>Ano 2001</t>
  </si>
  <si>
    <t>Ano 2002</t>
  </si>
  <si>
    <t>Ano 2003</t>
  </si>
  <si>
    <t>Ano 2004</t>
  </si>
  <si>
    <t>Ano 2005</t>
  </si>
  <si>
    <t>Ano 2006</t>
  </si>
  <si>
    <t>Ano 2007</t>
  </si>
  <si>
    <t>Ano 2008</t>
  </si>
  <si>
    <t>Ano 2009</t>
  </si>
  <si>
    <t>Ano 2010</t>
  </si>
  <si>
    <t>Ano 2011</t>
  </si>
  <si>
    <t>1997</t>
  </si>
  <si>
    <t>1995</t>
  </si>
  <si>
    <t>1990</t>
  </si>
  <si>
    <t>1991</t>
  </si>
  <si>
    <t>Menor Volume Anual</t>
  </si>
  <si>
    <t>2002</t>
  </si>
  <si>
    <t>2010</t>
  </si>
  <si>
    <t>2008</t>
  </si>
  <si>
    <t>2005</t>
  </si>
  <si>
    <t>Maior Volume Anual</t>
  </si>
  <si>
    <t>ANO-SAFRA</t>
  </si>
  <si>
    <t>90 / 91 (JUL-90 A JUN-91)</t>
  </si>
  <si>
    <t>91 / 92 (JUL-91 A JUN-92)</t>
  </si>
  <si>
    <t>92 / 93 (JUL-92 A JUN-93)</t>
  </si>
  <si>
    <t>93 / 94 (JUL-93 A JUN-94)</t>
  </si>
  <si>
    <t>94 / 95 (JUL-94 A JUN-95)</t>
  </si>
  <si>
    <t>95 / 96 (JUL-95 A JUN-96)</t>
  </si>
  <si>
    <t>96 / 97 (JUL-96 A JUN-97)</t>
  </si>
  <si>
    <t>97 / 98 (JUL-97 A JUN-98)</t>
  </si>
  <si>
    <t>98 / 99 (JUL-98 A JUN-99)</t>
  </si>
  <si>
    <t>99 / 00 (JUL-99 A JUN-00)</t>
  </si>
  <si>
    <t>00 / 01 (JUL-00 A JUN-01)</t>
  </si>
  <si>
    <t>01 / 02 (JUL-01 A JUN-02)</t>
  </si>
  <si>
    <t>02 / 03 (JUL-02 A JUN-03)</t>
  </si>
  <si>
    <t>03 / 04 (JUL-03 A JUN-04)</t>
  </si>
  <si>
    <t>04 / 05 (JUL-04 A JUN-05)</t>
  </si>
  <si>
    <t>05 / 06 (JUL-05 A JUN-06)</t>
  </si>
  <si>
    <t>06 / 07 (JUL-06 A JUN-07)</t>
  </si>
  <si>
    <t>07 / 08 (JUL-07 A JUN-08)</t>
  </si>
  <si>
    <t>08 / 09 (JUL-08 A JUN-09)</t>
  </si>
  <si>
    <t>09 / 10 (JUL-09 A JUN-10)</t>
  </si>
  <si>
    <t>10 / 11 (JUL-10 A JUN-11)</t>
  </si>
  <si>
    <t>11 / 12 (JUL-11 A JUN-12)</t>
  </si>
  <si>
    <t>Menor Volume Ano-Safra</t>
  </si>
  <si>
    <t>Maior Volume Ano-Safra</t>
  </si>
  <si>
    <t>DEMONSTRATIVO SEMESTRAL</t>
  </si>
  <si>
    <t>1º SEM.</t>
  </si>
  <si>
    <t>2º SEM.</t>
  </si>
  <si>
    <t>1992</t>
  </si>
  <si>
    <t>1993</t>
  </si>
  <si>
    <t>1994</t>
  </si>
  <si>
    <t>1996</t>
  </si>
  <si>
    <t>1998</t>
  </si>
  <si>
    <t>1999</t>
  </si>
  <si>
    <t>2000</t>
  </si>
  <si>
    <t>2001</t>
  </si>
  <si>
    <t>2003</t>
  </si>
  <si>
    <t>2004</t>
  </si>
  <si>
    <t>2006</t>
  </si>
  <si>
    <t>2007</t>
  </si>
  <si>
    <t>2009</t>
  </si>
  <si>
    <t>2011</t>
  </si>
  <si>
    <t xml:space="preserve">1º : 01 / 2º : 97   </t>
  </si>
  <si>
    <t xml:space="preserve">1º : 96 / 2º : 95   </t>
  </si>
  <si>
    <t xml:space="preserve">1º : 90 / 2º : 90   </t>
  </si>
  <si>
    <t xml:space="preserve">1º : 98 / 2º : 91   </t>
  </si>
  <si>
    <t>Menor Volume 1º SEM.</t>
  </si>
  <si>
    <t>Menor Volume 2º SEM.</t>
  </si>
  <si>
    <t>1º : 08 / 2º : 07</t>
  </si>
  <si>
    <t>Maior Volume 1º SEM.</t>
  </si>
  <si>
    <t>Maior Volume 2º SEM.</t>
  </si>
  <si>
    <t xml:space="preserve"> Fonte :</t>
  </si>
  <si>
    <t>Jan/Mar 1990 IBC   - A partir de Abr/90 Banco de Dados FEBEC</t>
  </si>
  <si>
    <t>Até Jun/02 Volume Apurado Baseado na Data do BL</t>
  </si>
  <si>
    <t>A partir de Jul/02 Volume Apurado Baseado na Data da Autoridade Aduaneira</t>
  </si>
  <si>
    <t>RECEITA CAMBIAL (em US$ 1000)</t>
  </si>
  <si>
    <t>PREÇO MÉDIO =  US$ / SACA DE 60 KG</t>
  </si>
  <si>
    <t>Menor Preço Médio</t>
  </si>
  <si>
    <t>Maior Preço Médio</t>
  </si>
  <si>
    <t>Variações (%)</t>
  </si>
  <si>
    <t>2012</t>
  </si>
  <si>
    <t>12 / 13 (JUL-12 A JUN-13)</t>
  </si>
  <si>
    <t>Ano 2012</t>
  </si>
  <si>
    <t>2013</t>
  </si>
  <si>
    <t>13 / 14 (JUL-13 A JUN-14)</t>
  </si>
  <si>
    <t>Ano 2013</t>
  </si>
  <si>
    <t>2014</t>
  </si>
  <si>
    <t>14 / 15 (JUL-14 A JUN-15)</t>
  </si>
  <si>
    <t>Ano 2014</t>
  </si>
  <si>
    <t>2015</t>
  </si>
  <si>
    <t>15 / 16 (JUL-15 A JUN-16)</t>
  </si>
  <si>
    <t>Ano 2015</t>
  </si>
  <si>
    <t>Menor Valor Mensal</t>
  </si>
  <si>
    <t>Maior Valor Mensal</t>
  </si>
  <si>
    <t>Menor Valor Anual</t>
  </si>
  <si>
    <t>Maior Valor Anual</t>
  </si>
  <si>
    <t>Menor Valor Ano-Safra</t>
  </si>
  <si>
    <t>Maior Valor Ano-Safra</t>
  </si>
  <si>
    <t>2016</t>
  </si>
  <si>
    <t>16 / 17 (JUL-16 A JUN-17)</t>
  </si>
  <si>
    <t>Ano 2016</t>
  </si>
  <si>
    <t>2017</t>
  </si>
  <si>
    <t>17 / 18 (JUL-17 A JUN-18)</t>
  </si>
  <si>
    <t>Ano 2017</t>
  </si>
  <si>
    <t>2018</t>
  </si>
  <si>
    <t>18 / 19 (JUL-18 A JUN-19)</t>
  </si>
  <si>
    <t>Ano 2018</t>
  </si>
  <si>
    <t>2019</t>
  </si>
  <si>
    <t>19 / 20 (JUL-19 A JUN-20)</t>
  </si>
  <si>
    <t>Ano 2019</t>
  </si>
  <si>
    <t>2020</t>
  </si>
  <si>
    <t>20 / 21 (JUL-20 A JUN-21)</t>
  </si>
  <si>
    <t>Ano 2020</t>
  </si>
  <si>
    <t>2021</t>
  </si>
  <si>
    <t>21 / 22 (JUL-21 A JUN-22)</t>
  </si>
  <si>
    <t>Ano 2021</t>
  </si>
  <si>
    <t>2022</t>
  </si>
  <si>
    <t>22 / 23 (JUL-22 A JUN-23)</t>
  </si>
  <si>
    <t>Ano 2022</t>
  </si>
  <si>
    <t>2023</t>
  </si>
  <si>
    <t>23 / 24 (JUL-23 A JUN-24)</t>
  </si>
  <si>
    <t>Ano 2023</t>
  </si>
  <si>
    <t>2024</t>
  </si>
  <si>
    <t>24 / 25 (JUL-24 A JUN-25)</t>
  </si>
  <si>
    <t>Var.(%) 2024-2023</t>
  </si>
  <si>
    <t>1º : 24 / 2º : 20</t>
  </si>
  <si>
    <t>1º : 24 / 2º : 24</t>
  </si>
  <si>
    <t>1º : 20 / 2º : 24</t>
  </si>
  <si>
    <t>1º : 22 / 2º : 24</t>
  </si>
  <si>
    <t>Ano 2024</t>
  </si>
  <si>
    <t>2025</t>
  </si>
  <si>
    <t>Var.(%) 24/25 e   23/24</t>
  </si>
  <si>
    <t>Var.(%) 24/25 e 23/24</t>
  </si>
  <si>
    <t>Ano 2025 (JAN/SET)</t>
  </si>
  <si>
    <t>25 / 26 (JUL-25 A SET-25)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</si>
</sst>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3" formatCode="_-* #,##0.00_-;\-* #,##0.00_-;_-* &quot;-&quot;??_-;_-@_-"/>
    <numFmt numFmtId="164" formatCode="_(* #,##0.00_);_(* \(#,##0.00\);_(* &quot;-&quot;??_);_(@_)"/>
    <numFmt numFmtId="165" formatCode="mmm\-yy"/>
    <numFmt numFmtId="166" formatCode="_(* #,##0_);_(* \(#,##0\);_(* &quot;-&quot;??_);_(@_)"/>
    <numFmt numFmtId="167" formatCode="_(* #,##0_);_(* \(#,##0\);_(* &quot;...&quot;_);_(@_)"/>
    <numFmt numFmtId="168" formatCode="[$-416]mmm\-yy;@"/>
    <numFmt numFmtId="169" formatCode="0.0%"/>
    <numFmt numFmtId="170" formatCode="_-* #,##0_-;\-* #,##0_-;_-* &quot;-&quot;??_-;_-@_-"/>
    <numFmt numFmtId="171" formatCode="_-* #,##0.0_-;\-* #,##0.0_-;_-* &quot;-&quot;??_-;_-@_-"/>
  </numFmts>
  <fonts count="3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u/>
      <sz val="14"/>
      <color theme="0" tint="-0.499984740745262"/>
      <name val="Arial"/>
      <family val="2"/>
    </font>
    <font>
      <b/>
      <u/>
      <sz val="10"/>
      <name val="Arial"/>
      <family val="2"/>
    </font>
    <font>
      <sz val="10"/>
      <name val="Arial"/>
      <family val="2"/>
    </font>
    <font>
      <b/>
      <sz val="10"/>
      <color theme="4" tint="-0.249977111117893"/>
      <name val="Arial"/>
      <family val="2"/>
    </font>
    <font>
      <b/>
      <sz val="10"/>
      <color theme="6" tint="-0.249977111117893"/>
      <name val="Arial"/>
      <family val="2"/>
    </font>
    <font>
      <b/>
      <sz val="10"/>
      <color theme="2" tint="-0.49998474074526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color theme="8" tint="-0.249977111117893"/>
      <name val="Arial"/>
      <family val="2"/>
    </font>
    <font>
      <sz val="10"/>
      <color theme="4" tint="-0.249977111117893"/>
      <name val="Arial"/>
      <family val="2"/>
    </font>
    <font>
      <b/>
      <sz val="10"/>
      <color theme="6" tint="0.79998168889431442"/>
      <name val="Arial"/>
      <family val="2"/>
    </font>
    <font>
      <b/>
      <sz val="10"/>
      <color theme="8" tint="0.79998168889431442"/>
      <name val="Arial"/>
      <family val="2"/>
    </font>
    <font>
      <b/>
      <sz val="10"/>
      <color theme="7" tint="0.79998168889431442"/>
      <name val="Arial"/>
      <family val="2"/>
    </font>
    <font>
      <i/>
      <sz val="10"/>
      <name val="Arial"/>
      <family val="2"/>
    </font>
    <font>
      <b/>
      <sz val="10"/>
      <color theme="6" tint="-0.499984740745262"/>
      <name val="Arial"/>
      <family val="2"/>
    </font>
    <font>
      <sz val="10"/>
      <color theme="6" tint="-0.499984740745262"/>
      <name val="SWISS"/>
    </font>
    <font>
      <sz val="10"/>
      <color theme="2" tint="-0.499984740745262"/>
      <name val="SWISS"/>
    </font>
    <font>
      <sz val="10"/>
      <color theme="4" tint="-0.249977111117893"/>
      <name val="SWISS"/>
    </font>
    <font>
      <sz val="10"/>
      <name val="Courier"/>
      <family val="3"/>
    </font>
    <font>
      <b/>
      <u/>
      <sz val="14"/>
      <color theme="0" tint="-0.499984740745262"/>
      <name val="Arial"/>
      <family val="2"/>
    </font>
    <font>
      <b/>
      <u/>
      <sz val="10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color theme="4" tint="-0.249977111117893"/>
      <name val="Arial"/>
      <family val="2"/>
    </font>
    <font>
      <b/>
      <sz val="10"/>
      <color theme="6" tint="-0.249977111117893"/>
      <name val="Arial"/>
      <family val="2"/>
    </font>
    <font>
      <b/>
      <sz val="10"/>
      <color theme="2" tint="-0.499984740745262"/>
      <name val="Arial"/>
      <family val="2"/>
    </font>
    <font>
      <b/>
      <sz val="10"/>
      <name val="Arial"/>
      <family val="2"/>
    </font>
    <font>
      <b/>
      <sz val="10"/>
      <color theme="8" tint="-0.249977111117893"/>
      <name val="Arial"/>
      <family val="2"/>
    </font>
    <font>
      <sz val="10"/>
      <color theme="4" tint="-0.249977111117893"/>
      <name val="Arial"/>
      <family val="2"/>
    </font>
    <font>
      <b/>
      <sz val="10"/>
      <color theme="6" tint="0.79998168889431442"/>
      <name val="Arial"/>
      <family val="2"/>
    </font>
    <font>
      <b/>
      <sz val="10"/>
      <color theme="8" tint="0.79998168889431442"/>
      <name val="Arial"/>
      <family val="2"/>
    </font>
    <font>
      <b/>
      <sz val="10"/>
      <color theme="7" tint="0.79998168889431442"/>
      <name val="Arial"/>
      <family val="2"/>
    </font>
    <font>
      <b/>
      <sz val="11"/>
      <color theme="8" tint="-0.499984740745262"/>
      <name val="Calibri"/>
      <family val="2"/>
      <scheme val="minor"/>
    </font>
    <font>
      <b/>
      <sz val="10"/>
      <color theme="9" tint="-0.249977111117893"/>
      <name val="Arial"/>
      <family val="2"/>
    </font>
    <font>
      <b/>
      <sz val="10"/>
      <color theme="5" tint="0.39997558519241921"/>
      <name val="Arial"/>
      <family val="2"/>
    </font>
  </fonts>
  <fills count="21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4"/>
        <bgColor indexed="26"/>
      </patternFill>
    </fill>
    <fill>
      <patternFill patternType="solid">
        <fgColor rgb="FFE7EDF5"/>
        <bgColor indexed="26"/>
      </patternFill>
    </fill>
    <fill>
      <patternFill patternType="solid">
        <fgColor theme="0"/>
        <bgColor indexed="26"/>
      </patternFill>
    </fill>
    <fill>
      <patternFill patternType="solid">
        <fgColor theme="6" tint="-0.249977111117893"/>
        <bgColor indexed="26"/>
      </patternFill>
    </fill>
    <fill>
      <patternFill patternType="solid">
        <fgColor rgb="FF99CCFF"/>
        <bgColor indexed="26"/>
      </patternFill>
    </fill>
    <fill>
      <patternFill patternType="solid">
        <fgColor indexed="9"/>
        <bgColor indexed="26"/>
      </patternFill>
    </fill>
    <fill>
      <patternFill patternType="solid">
        <fgColor theme="6" tint="0.79998168889431442"/>
        <bgColor indexed="26"/>
      </patternFill>
    </fill>
    <fill>
      <patternFill patternType="solid">
        <fgColor theme="4" tint="0.79998168889431442"/>
        <bgColor indexed="26"/>
      </patternFill>
    </fill>
    <fill>
      <patternFill patternType="solid">
        <fgColor theme="8" tint="-0.499984740745262"/>
        <bgColor indexed="26"/>
      </patternFill>
    </fill>
    <fill>
      <patternFill patternType="solid">
        <fgColor theme="7" tint="-0.249977111117893"/>
        <bgColor indexed="26"/>
      </patternFill>
    </fill>
    <fill>
      <patternFill patternType="solid">
        <fgColor rgb="FF99CC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26"/>
      </patternFill>
    </fill>
  </fills>
  <borders count="15">
    <border>
      <left/>
      <right/>
      <top/>
      <bottom/>
      <diagonal/>
    </border>
    <border>
      <left/>
      <right/>
      <top style="thin">
        <color indexed="8"/>
      </top>
      <bottom/>
      <diagonal/>
    </border>
    <border>
      <left/>
      <right style="medium">
        <color theme="0"/>
      </right>
      <top/>
      <bottom/>
      <diagonal/>
    </border>
    <border>
      <left style="medium">
        <color theme="0"/>
      </left>
      <right style="medium">
        <color theme="0"/>
      </right>
      <top/>
      <bottom/>
      <diagonal/>
    </border>
    <border>
      <left style="medium">
        <color theme="0"/>
      </left>
      <right/>
      <top/>
      <bottom/>
      <diagonal/>
    </border>
    <border>
      <left/>
      <right/>
      <top/>
      <bottom style="thin">
        <color indexed="8"/>
      </bottom>
      <diagonal/>
    </border>
    <border>
      <left/>
      <right/>
      <top style="thin">
        <color theme="0"/>
      </top>
      <bottom style="medium">
        <color theme="0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theme="0"/>
      </bottom>
      <diagonal/>
    </border>
    <border>
      <left/>
      <right/>
      <top style="hair">
        <color theme="0"/>
      </top>
      <bottom/>
      <diagonal/>
    </border>
    <border>
      <left/>
      <right/>
      <top style="hair">
        <color theme="0"/>
      </top>
      <bottom style="hair">
        <color theme="0"/>
      </bottom>
      <diagonal/>
    </border>
    <border>
      <left/>
      <right/>
      <top/>
      <bottom style="hair">
        <color theme="4" tint="0.39994506668294322"/>
      </bottom>
      <diagonal/>
    </border>
    <border>
      <left/>
      <right/>
      <top style="hair">
        <color theme="4" tint="0.39994506668294322"/>
      </top>
      <bottom/>
      <diagonal/>
    </border>
    <border>
      <left/>
      <right/>
      <top style="hair">
        <color theme="4" tint="0.39994506668294322"/>
      </top>
      <bottom style="hair">
        <color theme="4" tint="0.39994506668294322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0" fillId="0" borderId="0"/>
  </cellStyleXfs>
  <cellXfs count="174">
    <xf numFmtId="0" fontId="0" fillId="0" borderId="0" xfId="0"/>
    <xf numFmtId="37" fontId="3" fillId="0" borderId="1" xfId="0" applyNumberFormat="1" applyFont="1" applyBorder="1" applyAlignment="1">
      <alignment horizontal="center" vertical="center"/>
    </xf>
    <xf numFmtId="37" fontId="4" fillId="0" borderId="0" xfId="0" applyNumberFormat="1" applyFont="1" applyAlignment="1">
      <alignment vertical="center"/>
    </xf>
    <xf numFmtId="37" fontId="5" fillId="3" borderId="2" xfId="0" applyNumberFormat="1" applyFont="1" applyFill="1" applyBorder="1" applyAlignment="1">
      <alignment horizontal="center" vertical="center"/>
    </xf>
    <xf numFmtId="37" fontId="6" fillId="4" borderId="3" xfId="0" applyNumberFormat="1" applyFont="1" applyFill="1" applyBorder="1" applyAlignment="1">
      <alignment horizontal="centerContinuous" vertical="center"/>
    </xf>
    <xf numFmtId="37" fontId="6" fillId="5" borderId="3" xfId="0" applyNumberFormat="1" applyFont="1" applyFill="1" applyBorder="1" applyAlignment="1">
      <alignment horizontal="centerContinuous" vertical="center" wrapText="1"/>
    </xf>
    <xf numFmtId="37" fontId="7" fillId="6" borderId="3" xfId="0" applyNumberFormat="1" applyFont="1" applyFill="1" applyBorder="1" applyAlignment="1">
      <alignment horizontal="centerContinuous" vertical="center"/>
    </xf>
    <xf numFmtId="37" fontId="7" fillId="6" borderId="3" xfId="0" applyNumberFormat="1" applyFont="1" applyFill="1" applyBorder="1" applyAlignment="1">
      <alignment horizontal="centerContinuous" vertical="center" wrapText="1"/>
    </xf>
    <xf numFmtId="37" fontId="5" fillId="3" borderId="4" xfId="0" applyNumberFormat="1" applyFont="1" applyFill="1" applyBorder="1" applyAlignment="1">
      <alignment horizontal="centerContinuous" vertical="center"/>
    </xf>
    <xf numFmtId="37" fontId="8" fillId="7" borderId="0" xfId="0" applyNumberFormat="1" applyFont="1" applyFill="1" applyAlignment="1">
      <alignment vertical="center"/>
    </xf>
    <xf numFmtId="165" fontId="5" fillId="2" borderId="0" xfId="0" applyNumberFormat="1" applyFont="1" applyFill="1" applyAlignment="1">
      <alignment horizontal="center" vertical="center"/>
    </xf>
    <xf numFmtId="166" fontId="7" fillId="6" borderId="0" xfId="1" applyNumberFormat="1" applyFont="1" applyFill="1" applyAlignment="1">
      <alignment vertical="center"/>
    </xf>
    <xf numFmtId="166" fontId="5" fillId="3" borderId="0" xfId="1" applyNumberFormat="1" applyFont="1" applyFill="1" applyAlignment="1">
      <alignment vertical="center"/>
    </xf>
    <xf numFmtId="37" fontId="4" fillId="7" borderId="0" xfId="0" applyNumberFormat="1" applyFont="1" applyFill="1" applyAlignment="1">
      <alignment vertical="center"/>
    </xf>
    <xf numFmtId="167" fontId="4" fillId="7" borderId="0" xfId="0" applyNumberFormat="1" applyFont="1" applyFill="1" applyAlignment="1">
      <alignment vertical="center"/>
    </xf>
    <xf numFmtId="165" fontId="5" fillId="0" borderId="0" xfId="0" applyNumberFormat="1" applyFont="1" applyAlignment="1">
      <alignment horizontal="center" vertical="center"/>
    </xf>
    <xf numFmtId="37" fontId="8" fillId="8" borderId="5" xfId="0" applyNumberFormat="1" applyFont="1" applyFill="1" applyBorder="1" applyAlignment="1">
      <alignment horizontal="center" vertical="center"/>
    </xf>
    <xf numFmtId="166" fontId="4" fillId="8" borderId="5" xfId="1" applyNumberFormat="1" applyFont="1" applyFill="1" applyBorder="1" applyAlignment="1" applyProtection="1">
      <alignment vertical="center"/>
    </xf>
    <xf numFmtId="37" fontId="4" fillId="8" borderId="5" xfId="0" applyNumberFormat="1" applyFont="1" applyFill="1" applyBorder="1" applyAlignment="1">
      <alignment vertical="center"/>
    </xf>
    <xf numFmtId="37" fontId="8" fillId="8" borderId="0" xfId="0" applyNumberFormat="1" applyFont="1" applyFill="1" applyAlignment="1">
      <alignment horizontal="center" vertical="center"/>
    </xf>
    <xf numFmtId="37" fontId="4" fillId="8" borderId="0" xfId="0" applyNumberFormat="1" applyFont="1" applyFill="1" applyAlignment="1">
      <alignment vertical="center"/>
    </xf>
    <xf numFmtId="37" fontId="5" fillId="9" borderId="0" xfId="0" applyNumberFormat="1" applyFont="1" applyFill="1" applyAlignment="1">
      <alignment horizontal="left" vertical="center" indent="1"/>
    </xf>
    <xf numFmtId="37" fontId="10" fillId="9" borderId="0" xfId="0" quotePrefix="1" applyNumberFormat="1" applyFont="1" applyFill="1" applyAlignment="1">
      <alignment horizontal="right" vertical="center"/>
    </xf>
    <xf numFmtId="37" fontId="5" fillId="10" borderId="0" xfId="0" applyNumberFormat="1" applyFont="1" applyFill="1" applyAlignment="1">
      <alignment horizontal="left" vertical="center" indent="1"/>
    </xf>
    <xf numFmtId="37" fontId="11" fillId="8" borderId="0" xfId="0" applyNumberFormat="1" applyFont="1" applyFill="1" applyAlignment="1">
      <alignment vertical="center"/>
    </xf>
    <xf numFmtId="49" fontId="12" fillId="12" borderId="0" xfId="0" applyNumberFormat="1" applyFont="1" applyFill="1" applyAlignment="1">
      <alignment vertical="center"/>
    </xf>
    <xf numFmtId="37" fontId="5" fillId="13" borderId="0" xfId="0" applyNumberFormat="1" applyFont="1" applyFill="1" applyAlignment="1">
      <alignment horizontal="center" vertical="center"/>
    </xf>
    <xf numFmtId="37" fontId="4" fillId="12" borderId="0" xfId="0" applyNumberFormat="1" applyFont="1" applyFill="1" applyAlignment="1">
      <alignment vertical="center"/>
    </xf>
    <xf numFmtId="37" fontId="5" fillId="15" borderId="0" xfId="0" applyNumberFormat="1" applyFont="1" applyFill="1" applyAlignment="1">
      <alignment horizontal="center" vertical="center"/>
    </xf>
    <xf numFmtId="10" fontId="5" fillId="15" borderId="0" xfId="2" applyNumberFormat="1" applyFont="1" applyFill="1" applyBorder="1" applyAlignment="1" applyProtection="1">
      <alignment vertical="center"/>
    </xf>
    <xf numFmtId="49" fontId="13" fillId="12" borderId="0" xfId="0" applyNumberFormat="1" applyFont="1" applyFill="1" applyAlignment="1">
      <alignment vertical="center"/>
    </xf>
    <xf numFmtId="49" fontId="5" fillId="13" borderId="0" xfId="0" applyNumberFormat="1" applyFont="1" applyFill="1" applyAlignment="1">
      <alignment horizontal="center" vertical="center"/>
    </xf>
    <xf numFmtId="166" fontId="4" fillId="13" borderId="0" xfId="1" applyNumberFormat="1" applyFont="1" applyFill="1" applyBorder="1" applyAlignment="1" applyProtection="1">
      <alignment horizontal="center" vertical="center"/>
    </xf>
    <xf numFmtId="166" fontId="6" fillId="14" borderId="0" xfId="1" applyNumberFormat="1" applyFont="1" applyFill="1" applyBorder="1" applyAlignment="1" applyProtection="1">
      <alignment horizontal="center" vertical="center"/>
    </xf>
    <xf numFmtId="3" fontId="8" fillId="12" borderId="0" xfId="0" applyNumberFormat="1" applyFont="1" applyFill="1" applyAlignment="1">
      <alignment horizontal="center" vertical="center"/>
    </xf>
    <xf numFmtId="49" fontId="8" fillId="12" borderId="0" xfId="0" applyNumberFormat="1" applyFont="1" applyFill="1" applyAlignment="1">
      <alignment horizontal="center" vertical="center"/>
    </xf>
    <xf numFmtId="49" fontId="4" fillId="12" borderId="0" xfId="0" applyNumberFormat="1" applyFont="1" applyFill="1" applyAlignment="1">
      <alignment horizontal="center" vertical="center"/>
    </xf>
    <xf numFmtId="37" fontId="11" fillId="12" borderId="0" xfId="0" applyNumberFormat="1" applyFont="1" applyFill="1" applyAlignment="1">
      <alignment vertical="center"/>
    </xf>
    <xf numFmtId="37" fontId="4" fillId="7" borderId="0" xfId="0" applyNumberFormat="1" applyFont="1" applyFill="1" applyAlignment="1">
      <alignment horizontal="center" vertical="center"/>
    </xf>
    <xf numFmtId="37" fontId="4" fillId="18" borderId="0" xfId="0" applyNumberFormat="1" applyFont="1" applyFill="1" applyAlignment="1">
      <alignment vertical="center"/>
    </xf>
    <xf numFmtId="37" fontId="4" fillId="0" borderId="0" xfId="0" applyNumberFormat="1" applyFont="1" applyAlignment="1">
      <alignment horizontal="center" vertical="center"/>
    </xf>
    <xf numFmtId="37" fontId="8" fillId="2" borderId="0" xfId="0" applyNumberFormat="1" applyFont="1" applyFill="1" applyAlignment="1">
      <alignment vertical="center"/>
    </xf>
    <xf numFmtId="37" fontId="4" fillId="2" borderId="0" xfId="0" applyNumberFormat="1" applyFont="1" applyFill="1" applyAlignment="1">
      <alignment vertical="center"/>
    </xf>
    <xf numFmtId="37" fontId="8" fillId="0" borderId="0" xfId="0" applyNumberFormat="1" applyFont="1" applyAlignment="1">
      <alignment vertical="center"/>
    </xf>
    <xf numFmtId="164" fontId="4" fillId="0" borderId="0" xfId="1" applyNumberFormat="1" applyFont="1" applyFill="1"/>
    <xf numFmtId="164" fontId="8" fillId="0" borderId="0" xfId="1" applyNumberFormat="1" applyFont="1" applyFill="1"/>
    <xf numFmtId="164" fontId="4" fillId="0" borderId="0" xfId="1" applyNumberFormat="1" applyFont="1" applyFill="1" applyAlignment="1">
      <alignment horizontal="center"/>
    </xf>
    <xf numFmtId="164" fontId="8" fillId="0" borderId="0" xfId="1" applyNumberFormat="1" applyFont="1" applyFill="1" applyAlignment="1">
      <alignment horizontal="center"/>
    </xf>
    <xf numFmtId="164" fontId="15" fillId="0" borderId="0" xfId="1" applyNumberFormat="1" applyFont="1" applyFill="1"/>
    <xf numFmtId="37" fontId="11" fillId="0" borderId="0" xfId="0" applyNumberFormat="1" applyFont="1" applyAlignment="1">
      <alignment vertical="center"/>
    </xf>
    <xf numFmtId="164" fontId="4" fillId="7" borderId="0" xfId="1" applyNumberFormat="1" applyFont="1" applyFill="1"/>
    <xf numFmtId="164" fontId="8" fillId="7" borderId="0" xfId="1" applyNumberFormat="1" applyFont="1" applyFill="1"/>
    <xf numFmtId="43" fontId="6" fillId="4" borderId="3" xfId="1" applyFont="1" applyFill="1" applyBorder="1" applyAlignment="1" applyProtection="1">
      <alignment horizontal="centerContinuous" vertical="center"/>
    </xf>
    <xf numFmtId="43" fontId="16" fillId="5" borderId="3" xfId="1" applyFont="1" applyFill="1" applyBorder="1" applyAlignment="1" applyProtection="1">
      <alignment horizontal="centerContinuous" vertical="center" wrapText="1"/>
    </xf>
    <xf numFmtId="43" fontId="7" fillId="6" borderId="3" xfId="1" applyFont="1" applyFill="1" applyBorder="1" applyAlignment="1" applyProtection="1">
      <alignment horizontal="centerContinuous" vertical="center"/>
    </xf>
    <xf numFmtId="43" fontId="7" fillId="6" borderId="3" xfId="1" applyFont="1" applyFill="1" applyBorder="1" applyAlignment="1" applyProtection="1">
      <alignment horizontal="centerContinuous" vertical="center" wrapText="1"/>
    </xf>
    <xf numFmtId="43" fontId="5" fillId="3" borderId="4" xfId="1" applyFont="1" applyFill="1" applyBorder="1" applyAlignment="1" applyProtection="1">
      <alignment horizontal="centerContinuous" vertical="center"/>
    </xf>
    <xf numFmtId="43" fontId="0" fillId="0" borderId="0" xfId="1" applyFont="1" applyAlignment="1">
      <alignment vertical="center"/>
    </xf>
    <xf numFmtId="43" fontId="17" fillId="5" borderId="0" xfId="1" applyFont="1" applyFill="1" applyAlignment="1">
      <alignment vertical="center"/>
    </xf>
    <xf numFmtId="43" fontId="18" fillId="6" borderId="0" xfId="1" applyFont="1" applyFill="1" applyAlignment="1">
      <alignment vertical="center"/>
    </xf>
    <xf numFmtId="43" fontId="19" fillId="3" borderId="0" xfId="1" applyFont="1" applyFill="1" applyAlignment="1">
      <alignment vertical="center"/>
    </xf>
    <xf numFmtId="43" fontId="10" fillId="9" borderId="0" xfId="1" quotePrefix="1" applyFont="1" applyFill="1" applyBorder="1" applyAlignment="1" applyProtection="1">
      <alignment horizontal="right" vertical="center"/>
    </xf>
    <xf numFmtId="43" fontId="11" fillId="10" borderId="0" xfId="1" applyFont="1" applyFill="1" applyBorder="1" applyAlignment="1" applyProtection="1">
      <alignment vertical="center"/>
    </xf>
    <xf numFmtId="43" fontId="0" fillId="0" borderId="0" xfId="1" applyFont="1"/>
    <xf numFmtId="0" fontId="0" fillId="18" borderId="0" xfId="0" applyFill="1"/>
    <xf numFmtId="43" fontId="0" fillId="18" borderId="0" xfId="1" applyFont="1" applyFill="1"/>
    <xf numFmtId="43" fontId="0" fillId="19" borderId="0" xfId="1" applyFont="1" applyFill="1" applyAlignment="1">
      <alignment vertical="center"/>
    </xf>
    <xf numFmtId="43" fontId="17" fillId="19" borderId="0" xfId="1" applyFont="1" applyFill="1" applyAlignment="1">
      <alignment vertical="center"/>
    </xf>
    <xf numFmtId="43" fontId="18" fillId="19" borderId="0" xfId="1" applyFont="1" applyFill="1" applyAlignment="1">
      <alignment vertical="center"/>
    </xf>
    <xf numFmtId="43" fontId="19" fillId="19" borderId="0" xfId="1" applyFont="1" applyFill="1" applyAlignment="1">
      <alignment vertical="center"/>
    </xf>
    <xf numFmtId="165" fontId="5" fillId="19" borderId="0" xfId="0" applyNumberFormat="1" applyFont="1" applyFill="1" applyAlignment="1">
      <alignment horizontal="center" vertical="center"/>
    </xf>
    <xf numFmtId="168" fontId="5" fillId="20" borderId="9" xfId="0" applyNumberFormat="1" applyFont="1" applyFill="1" applyBorder="1" applyAlignment="1">
      <alignment horizontal="center" vertical="center"/>
    </xf>
    <xf numFmtId="168" fontId="5" fillId="20" borderId="10" xfId="0" applyNumberFormat="1" applyFont="1" applyFill="1" applyBorder="1" applyAlignment="1">
      <alignment horizontal="center" vertical="center"/>
    </xf>
    <xf numFmtId="169" fontId="5" fillId="15" borderId="9" xfId="1" applyNumberFormat="1" applyFont="1" applyFill="1" applyBorder="1" applyAlignment="1" applyProtection="1">
      <alignment vertical="center"/>
    </xf>
    <xf numFmtId="166" fontId="0" fillId="0" borderId="0" xfId="0" applyNumberFormat="1"/>
    <xf numFmtId="37" fontId="22" fillId="0" borderId="1" xfId="0" applyNumberFormat="1" applyFont="1" applyBorder="1" applyAlignment="1">
      <alignment horizontal="center" vertical="center"/>
    </xf>
    <xf numFmtId="0" fontId="23" fillId="0" borderId="0" xfId="0" applyFont="1"/>
    <xf numFmtId="37" fontId="24" fillId="0" borderId="0" xfId="0" applyNumberFormat="1" applyFont="1" applyAlignment="1">
      <alignment vertical="center"/>
    </xf>
    <xf numFmtId="37" fontId="25" fillId="3" borderId="2" xfId="0" applyNumberFormat="1" applyFont="1" applyFill="1" applyBorder="1" applyAlignment="1">
      <alignment horizontal="center" vertical="center"/>
    </xf>
    <xf numFmtId="37" fontId="26" fillId="4" borderId="3" xfId="0" applyNumberFormat="1" applyFont="1" applyFill="1" applyBorder="1" applyAlignment="1">
      <alignment horizontal="centerContinuous" vertical="center"/>
    </xf>
    <xf numFmtId="37" fontId="26" fillId="5" borderId="3" xfId="0" applyNumberFormat="1" applyFont="1" applyFill="1" applyBorder="1" applyAlignment="1">
      <alignment horizontal="centerContinuous" vertical="center" wrapText="1"/>
    </xf>
    <xf numFmtId="37" fontId="27" fillId="6" borderId="3" xfId="0" applyNumberFormat="1" applyFont="1" applyFill="1" applyBorder="1" applyAlignment="1">
      <alignment horizontal="centerContinuous" vertical="center"/>
    </xf>
    <xf numFmtId="37" fontId="27" fillId="6" borderId="3" xfId="0" applyNumberFormat="1" applyFont="1" applyFill="1" applyBorder="1" applyAlignment="1">
      <alignment horizontal="centerContinuous" vertical="center" wrapText="1"/>
    </xf>
    <xf numFmtId="37" fontId="25" fillId="3" borderId="4" xfId="0" applyNumberFormat="1" applyFont="1" applyFill="1" applyBorder="1" applyAlignment="1">
      <alignment horizontal="centerContinuous" vertical="center"/>
    </xf>
    <xf numFmtId="37" fontId="28" fillId="7" borderId="0" xfId="0" applyNumberFormat="1" applyFont="1" applyFill="1" applyAlignment="1">
      <alignment vertical="center"/>
    </xf>
    <xf numFmtId="165" fontId="25" fillId="2" borderId="0" xfId="0" applyNumberFormat="1" applyFont="1" applyFill="1" applyAlignment="1">
      <alignment horizontal="center" vertical="center"/>
    </xf>
    <xf numFmtId="166" fontId="24" fillId="2" borderId="0" xfId="1" applyNumberFormat="1" applyFont="1" applyFill="1" applyAlignment="1">
      <alignment horizontal="fill" vertical="center"/>
    </xf>
    <xf numFmtId="166" fontId="26" fillId="5" borderId="0" xfId="1" applyNumberFormat="1" applyFont="1" applyFill="1" applyAlignment="1">
      <alignment horizontal="fill" vertical="center"/>
    </xf>
    <xf numFmtId="166" fontId="24" fillId="2" borderId="0" xfId="1" applyNumberFormat="1" applyFont="1" applyFill="1" applyAlignment="1">
      <alignment vertical="center"/>
    </xf>
    <xf numFmtId="166" fontId="27" fillId="6" borderId="0" xfId="1" applyNumberFormat="1" applyFont="1" applyFill="1" applyAlignment="1">
      <alignment vertical="center"/>
    </xf>
    <xf numFmtId="166" fontId="25" fillId="3" borderId="0" xfId="1" applyNumberFormat="1" applyFont="1" applyFill="1" applyAlignment="1">
      <alignment vertical="center"/>
    </xf>
    <xf numFmtId="37" fontId="24" fillId="7" borderId="0" xfId="0" applyNumberFormat="1" applyFont="1" applyFill="1" applyAlignment="1">
      <alignment vertical="center"/>
    </xf>
    <xf numFmtId="166" fontId="26" fillId="5" borderId="0" xfId="1" applyNumberFormat="1" applyFont="1" applyFill="1" applyAlignment="1">
      <alignment vertical="center"/>
    </xf>
    <xf numFmtId="166" fontId="24" fillId="2" borderId="0" xfId="1" applyNumberFormat="1" applyFont="1" applyFill="1" applyAlignment="1">
      <alignment horizontal="center" vertical="center"/>
    </xf>
    <xf numFmtId="165" fontId="25" fillId="0" borderId="0" xfId="0" applyNumberFormat="1" applyFont="1" applyAlignment="1">
      <alignment horizontal="center" vertical="center"/>
    </xf>
    <xf numFmtId="166" fontId="24" fillId="0" borderId="0" xfId="1" applyNumberFormat="1" applyFont="1" applyFill="1" applyAlignment="1">
      <alignment vertical="center"/>
    </xf>
    <xf numFmtId="37" fontId="28" fillId="8" borderId="5" xfId="0" applyNumberFormat="1" applyFont="1" applyFill="1" applyBorder="1" applyAlignment="1">
      <alignment horizontal="center" vertical="center"/>
    </xf>
    <xf numFmtId="166" fontId="24" fillId="8" borderId="5" xfId="1" applyNumberFormat="1" applyFont="1" applyFill="1" applyBorder="1" applyAlignment="1" applyProtection="1">
      <alignment vertical="center"/>
    </xf>
    <xf numFmtId="37" fontId="24" fillId="8" borderId="5" xfId="0" applyNumberFormat="1" applyFont="1" applyFill="1" applyBorder="1" applyAlignment="1">
      <alignment vertical="center"/>
    </xf>
    <xf numFmtId="37" fontId="28" fillId="8" borderId="0" xfId="0" applyNumberFormat="1" applyFont="1" applyFill="1" applyAlignment="1">
      <alignment horizontal="center" vertical="center"/>
    </xf>
    <xf numFmtId="37" fontId="24" fillId="8" borderId="0" xfId="0" applyNumberFormat="1" applyFont="1" applyFill="1" applyAlignment="1">
      <alignment vertical="center"/>
    </xf>
    <xf numFmtId="37" fontId="25" fillId="9" borderId="0" xfId="0" applyNumberFormat="1" applyFont="1" applyFill="1" applyAlignment="1">
      <alignment horizontal="left" vertical="center" indent="1"/>
    </xf>
    <xf numFmtId="37" fontId="29" fillId="9" borderId="0" xfId="0" quotePrefix="1" applyNumberFormat="1" applyFont="1" applyFill="1" applyAlignment="1">
      <alignment horizontal="right" vertical="center"/>
    </xf>
    <xf numFmtId="37" fontId="25" fillId="10" borderId="0" xfId="0" applyNumberFormat="1" applyFont="1" applyFill="1" applyAlignment="1">
      <alignment horizontal="left" vertical="center" indent="1"/>
    </xf>
    <xf numFmtId="37" fontId="30" fillId="10" borderId="0" xfId="0" applyNumberFormat="1" applyFont="1" applyFill="1" applyAlignment="1">
      <alignment vertical="center"/>
    </xf>
    <xf numFmtId="37" fontId="30" fillId="8" borderId="0" xfId="0" applyNumberFormat="1" applyFont="1" applyFill="1" applyAlignment="1">
      <alignment vertical="center"/>
    </xf>
    <xf numFmtId="49" fontId="31" fillId="12" borderId="0" xfId="0" applyNumberFormat="1" applyFont="1" applyFill="1" applyAlignment="1">
      <alignment vertical="center"/>
    </xf>
    <xf numFmtId="37" fontId="25" fillId="13" borderId="0" xfId="0" applyNumberFormat="1" applyFont="1" applyFill="1" applyAlignment="1">
      <alignment horizontal="center" vertical="center"/>
    </xf>
    <xf numFmtId="166" fontId="24" fillId="13" borderId="0" xfId="1" applyNumberFormat="1" applyFont="1" applyFill="1" applyBorder="1" applyAlignment="1" applyProtection="1">
      <alignment vertical="center"/>
    </xf>
    <xf numFmtId="166" fontId="26" fillId="14" borderId="0" xfId="1" applyNumberFormat="1" applyFont="1" applyFill="1" applyBorder="1" applyAlignment="1" applyProtection="1">
      <alignment vertical="center"/>
    </xf>
    <xf numFmtId="37" fontId="24" fillId="12" borderId="0" xfId="0" applyNumberFormat="1" applyFont="1" applyFill="1" applyAlignment="1">
      <alignment vertical="center"/>
    </xf>
    <xf numFmtId="170" fontId="23" fillId="0" borderId="0" xfId="1" applyNumberFormat="1" applyFont="1"/>
    <xf numFmtId="10" fontId="25" fillId="15" borderId="0" xfId="2" applyNumberFormat="1" applyFont="1" applyFill="1" applyBorder="1" applyAlignment="1" applyProtection="1">
      <alignment vertical="center"/>
    </xf>
    <xf numFmtId="49" fontId="32" fillId="12" borderId="0" xfId="0" applyNumberFormat="1" applyFont="1" applyFill="1" applyAlignment="1">
      <alignment vertical="center"/>
    </xf>
    <xf numFmtId="49" fontId="25" fillId="13" borderId="0" xfId="0" applyNumberFormat="1" applyFont="1" applyFill="1" applyAlignment="1">
      <alignment horizontal="center" vertical="center"/>
    </xf>
    <xf numFmtId="166" fontId="24" fillId="13" borderId="0" xfId="1" applyNumberFormat="1" applyFont="1" applyFill="1" applyBorder="1" applyAlignment="1" applyProtection="1">
      <alignment horizontal="center" vertical="center"/>
    </xf>
    <xf numFmtId="166" fontId="26" fillId="14" borderId="0" xfId="1" applyNumberFormat="1" applyFont="1" applyFill="1" applyBorder="1" applyAlignment="1" applyProtection="1">
      <alignment horizontal="center" vertical="center"/>
    </xf>
    <xf numFmtId="3" fontId="28" fillId="12" borderId="0" xfId="0" applyNumberFormat="1" applyFont="1" applyFill="1" applyAlignment="1">
      <alignment horizontal="center" vertical="center"/>
    </xf>
    <xf numFmtId="166" fontId="23" fillId="0" borderId="0" xfId="0" applyNumberFormat="1" applyFont="1"/>
    <xf numFmtId="49" fontId="28" fillId="12" borderId="0" xfId="0" applyNumberFormat="1" applyFont="1" applyFill="1" applyAlignment="1">
      <alignment horizontal="center" vertical="center"/>
    </xf>
    <xf numFmtId="49" fontId="24" fillId="12" borderId="0" xfId="0" applyNumberFormat="1" applyFont="1" applyFill="1" applyAlignment="1">
      <alignment horizontal="center" vertical="center"/>
    </xf>
    <xf numFmtId="37" fontId="30" fillId="12" borderId="0" xfId="0" applyNumberFormat="1" applyFont="1" applyFill="1" applyAlignment="1">
      <alignment vertical="center"/>
    </xf>
    <xf numFmtId="37" fontId="24" fillId="7" borderId="0" xfId="0" applyNumberFormat="1" applyFont="1" applyFill="1" applyAlignment="1">
      <alignment horizontal="center" vertical="center"/>
    </xf>
    <xf numFmtId="37" fontId="24" fillId="18" borderId="0" xfId="0" applyNumberFormat="1" applyFont="1" applyFill="1" applyAlignment="1">
      <alignment vertical="center"/>
    </xf>
    <xf numFmtId="37" fontId="24" fillId="0" borderId="0" xfId="0" applyNumberFormat="1" applyFont="1" applyAlignment="1">
      <alignment horizontal="center" vertical="center"/>
    </xf>
    <xf numFmtId="37" fontId="28" fillId="2" borderId="0" xfId="0" applyNumberFormat="1" applyFont="1" applyFill="1" applyAlignment="1">
      <alignment vertical="center"/>
    </xf>
    <xf numFmtId="37" fontId="24" fillId="2" borderId="0" xfId="0" applyNumberFormat="1" applyFont="1" applyFill="1" applyAlignment="1">
      <alignment vertical="center"/>
    </xf>
    <xf numFmtId="170" fontId="23" fillId="0" borderId="0" xfId="0" applyNumberFormat="1" applyFont="1"/>
    <xf numFmtId="43" fontId="0" fillId="0" borderId="0" xfId="0" applyNumberFormat="1"/>
    <xf numFmtId="0" fontId="34" fillId="18" borderId="9" xfId="0" applyFont="1" applyFill="1" applyBorder="1" applyAlignment="1">
      <alignment horizontal="center"/>
    </xf>
    <xf numFmtId="0" fontId="34" fillId="18" borderId="11" xfId="0" applyFont="1" applyFill="1" applyBorder="1" applyAlignment="1">
      <alignment horizontal="center"/>
    </xf>
    <xf numFmtId="0" fontId="34" fillId="18" borderId="10" xfId="0" applyFont="1" applyFill="1" applyBorder="1" applyAlignment="1">
      <alignment horizontal="center"/>
    </xf>
    <xf numFmtId="43" fontId="4" fillId="0" borderId="13" xfId="0" applyNumberFormat="1" applyFont="1" applyBorder="1" applyAlignment="1">
      <alignment vertical="center"/>
    </xf>
    <xf numFmtId="43" fontId="4" fillId="0" borderId="12" xfId="1" applyFont="1" applyFill="1" applyBorder="1" applyAlignment="1">
      <alignment vertical="center"/>
    </xf>
    <xf numFmtId="43" fontId="4" fillId="0" borderId="14" xfId="0" applyNumberFormat="1" applyFont="1" applyBorder="1" applyAlignment="1">
      <alignment vertical="center"/>
    </xf>
    <xf numFmtId="0" fontId="0" fillId="0" borderId="0" xfId="1" applyNumberFormat="1" applyFont="1"/>
    <xf numFmtId="168" fontId="25" fillId="0" borderId="0" xfId="0" applyNumberFormat="1" applyFont="1" applyAlignment="1">
      <alignment horizontal="center" vertical="center"/>
    </xf>
    <xf numFmtId="168" fontId="23" fillId="0" borderId="0" xfId="0" applyNumberFormat="1" applyFont="1" applyAlignment="1">
      <alignment horizontal="left"/>
    </xf>
    <xf numFmtId="166" fontId="10" fillId="9" borderId="0" xfId="0" quotePrefix="1" applyNumberFormat="1" applyFont="1" applyFill="1" applyAlignment="1">
      <alignment horizontal="right" vertical="center"/>
    </xf>
    <xf numFmtId="168" fontId="24" fillId="7" borderId="0" xfId="0" applyNumberFormat="1" applyFont="1" applyFill="1" applyAlignment="1">
      <alignment vertical="center"/>
    </xf>
    <xf numFmtId="171" fontId="30" fillId="10" borderId="0" xfId="1" applyNumberFormat="1" applyFont="1" applyFill="1" applyAlignment="1">
      <alignment vertical="center"/>
    </xf>
    <xf numFmtId="171" fontId="4" fillId="2" borderId="0" xfId="1" applyNumberFormat="1" applyFont="1" applyFill="1" applyAlignment="1">
      <alignment horizontal="fill" vertical="center"/>
    </xf>
    <xf numFmtId="171" fontId="6" fillId="5" borderId="0" xfId="1" applyNumberFormat="1" applyFont="1" applyFill="1" applyAlignment="1">
      <alignment horizontal="fill" vertical="center"/>
    </xf>
    <xf numFmtId="171" fontId="4" fillId="2" borderId="0" xfId="1" applyNumberFormat="1" applyFont="1" applyFill="1" applyAlignment="1">
      <alignment vertical="center"/>
    </xf>
    <xf numFmtId="171" fontId="7" fillId="6" borderId="0" xfId="1" applyNumberFormat="1" applyFont="1" applyFill="1" applyAlignment="1">
      <alignment vertical="center"/>
    </xf>
    <xf numFmtId="171" fontId="5" fillId="3" borderId="0" xfId="1" applyNumberFormat="1" applyFont="1" applyFill="1" applyAlignment="1">
      <alignment vertical="center"/>
    </xf>
    <xf numFmtId="171" fontId="6" fillId="5" borderId="0" xfId="1" applyNumberFormat="1" applyFont="1" applyFill="1" applyAlignment="1">
      <alignment vertical="center"/>
    </xf>
    <xf numFmtId="171" fontId="4" fillId="2" borderId="0" xfId="1" applyNumberFormat="1" applyFont="1" applyFill="1" applyAlignment="1">
      <alignment horizontal="center" vertical="center"/>
    </xf>
    <xf numFmtId="171" fontId="4" fillId="0" borderId="0" xfId="1" applyNumberFormat="1" applyFont="1" applyFill="1" applyAlignment="1">
      <alignment vertical="center"/>
    </xf>
    <xf numFmtId="171" fontId="9" fillId="0" borderId="0" xfId="1" applyNumberFormat="1" applyFont="1" applyFill="1" applyAlignment="1">
      <alignment vertical="center"/>
    </xf>
    <xf numFmtId="171" fontId="4" fillId="13" borderId="0" xfId="1" applyNumberFormat="1" applyFont="1" applyFill="1" applyBorder="1" applyAlignment="1" applyProtection="1">
      <alignment vertical="center"/>
    </xf>
    <xf numFmtId="171" fontId="6" fillId="14" borderId="0" xfId="1" applyNumberFormat="1" applyFont="1" applyFill="1" applyBorder="1" applyAlignment="1" applyProtection="1">
      <alignment vertical="center"/>
    </xf>
    <xf numFmtId="171" fontId="4" fillId="13" borderId="0" xfId="1" applyNumberFormat="1" applyFont="1" applyFill="1" applyBorder="1" applyAlignment="1" applyProtection="1">
      <alignment horizontal="center" vertical="center"/>
    </xf>
    <xf numFmtId="171" fontId="6" fillId="14" borderId="0" xfId="1" applyNumberFormat="1" applyFont="1" applyFill="1" applyBorder="1" applyAlignment="1" applyProtection="1">
      <alignment horizontal="center" vertical="center"/>
    </xf>
    <xf numFmtId="171" fontId="24" fillId="13" borderId="0" xfId="1" applyNumberFormat="1" applyFont="1" applyFill="1" applyBorder="1" applyAlignment="1" applyProtection="1">
      <alignment horizontal="center" vertical="center"/>
    </xf>
    <xf numFmtId="171" fontId="26" fillId="14" borderId="0" xfId="1" applyNumberFormat="1" applyFont="1" applyFill="1" applyBorder="1" applyAlignment="1" applyProtection="1">
      <alignment horizontal="center" vertical="center"/>
    </xf>
    <xf numFmtId="171" fontId="27" fillId="6" borderId="0" xfId="1" applyNumberFormat="1" applyFont="1" applyFill="1" applyAlignment="1">
      <alignment vertical="center"/>
    </xf>
    <xf numFmtId="171" fontId="25" fillId="3" borderId="0" xfId="1" applyNumberFormat="1" applyFont="1" applyFill="1" applyAlignment="1">
      <alignment vertical="center"/>
    </xf>
    <xf numFmtId="171" fontId="11" fillId="10" borderId="0" xfId="1" applyNumberFormat="1" applyFont="1" applyFill="1" applyAlignment="1">
      <alignment vertical="center"/>
    </xf>
    <xf numFmtId="49" fontId="8" fillId="13" borderId="8" xfId="0" applyNumberFormat="1" applyFont="1" applyFill="1" applyBorder="1" applyAlignment="1">
      <alignment horizontal="center" vertical="center"/>
    </xf>
    <xf numFmtId="49" fontId="28" fillId="13" borderId="8" xfId="0" applyNumberFormat="1" applyFont="1" applyFill="1" applyBorder="1" applyAlignment="1">
      <alignment horizontal="center" vertical="center"/>
    </xf>
    <xf numFmtId="49" fontId="28" fillId="13" borderId="7" xfId="0" applyNumberFormat="1" applyFont="1" applyFill="1" applyBorder="1" applyAlignment="1">
      <alignment horizontal="center" vertical="center"/>
    </xf>
    <xf numFmtId="37" fontId="2" fillId="0" borderId="1" xfId="0" quotePrefix="1" applyNumberFormat="1" applyFont="1" applyBorder="1" applyAlignment="1">
      <alignment horizontal="center" vertical="center"/>
    </xf>
    <xf numFmtId="37" fontId="21" fillId="0" borderId="1" xfId="0" quotePrefix="1" applyNumberFormat="1" applyFont="1" applyBorder="1" applyAlignment="1">
      <alignment horizontal="center" vertical="center"/>
    </xf>
    <xf numFmtId="37" fontId="10" fillId="2" borderId="0" xfId="0" applyNumberFormat="1" applyFont="1" applyFill="1" applyAlignment="1">
      <alignment horizontal="center" vertical="center"/>
    </xf>
    <xf numFmtId="49" fontId="31" fillId="11" borderId="6" xfId="0" applyNumberFormat="1" applyFont="1" applyFill="1" applyBorder="1" applyAlignment="1">
      <alignment horizontal="center" vertical="center"/>
    </xf>
    <xf numFmtId="49" fontId="32" fillId="16" borderId="6" xfId="0" applyNumberFormat="1" applyFont="1" applyFill="1" applyBorder="1" applyAlignment="1">
      <alignment horizontal="center" vertical="center"/>
    </xf>
    <xf numFmtId="49" fontId="33" fillId="17" borderId="6" xfId="0" applyNumberFormat="1" applyFont="1" applyFill="1" applyBorder="1" applyAlignment="1">
      <alignment horizontal="center" vertical="center"/>
    </xf>
    <xf numFmtId="49" fontId="8" fillId="13" borderId="7" xfId="0" applyNumberFormat="1" applyFont="1" applyFill="1" applyBorder="1" applyAlignment="1">
      <alignment horizontal="center" vertical="center"/>
    </xf>
    <xf numFmtId="37" fontId="35" fillId="2" borderId="0" xfId="0" applyNumberFormat="1" applyFont="1" applyFill="1" applyAlignment="1">
      <alignment horizontal="center" vertical="center"/>
    </xf>
    <xf numFmtId="49" fontId="12" fillId="11" borderId="6" xfId="0" applyNumberFormat="1" applyFont="1" applyFill="1" applyBorder="1" applyAlignment="1">
      <alignment horizontal="center" vertical="center"/>
    </xf>
    <xf numFmtId="49" fontId="13" fillId="16" borderId="6" xfId="0" applyNumberFormat="1" applyFont="1" applyFill="1" applyBorder="1" applyAlignment="1">
      <alignment horizontal="center" vertical="center"/>
    </xf>
    <xf numFmtId="49" fontId="14" fillId="17" borderId="6" xfId="0" applyNumberFormat="1" applyFont="1" applyFill="1" applyBorder="1" applyAlignment="1">
      <alignment horizontal="center" vertical="center"/>
    </xf>
    <xf numFmtId="37" fontId="36" fillId="2" borderId="0" xfId="0" applyNumberFormat="1" applyFont="1" applyFill="1" applyAlignment="1">
      <alignment horizontal="center" vertical="center"/>
    </xf>
  </cellXfs>
  <cellStyles count="4">
    <cellStyle name="Indefinido" xfId="3" xr:uid="{00000000-0005-0000-0000-000000000000}"/>
    <cellStyle name="Normal" xfId="0" builtinId="0"/>
    <cellStyle name="Porcentagem" xfId="2" builtinId="5"/>
    <cellStyle name="Vírgula" xfId="1" builtinId="3"/>
  </cellStyles>
  <dxfs count="0"/>
  <tableStyles count="0" defaultTableStyle="TableStyleMedium9" defaultPivotStyle="PivotStyleLight16"/>
  <colors>
    <mruColors>
      <color rgb="FF99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chartsheet" Target="chartsheets/sheet1.xml"/><Relationship Id="rId9" Type="http://schemas.openxmlformats.org/officeDocument/2006/relationships/customXml" Target="../customXml/item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 b="1" i="0" u="none" strike="noStrike" baseline="0">
                <a:solidFill>
                  <a:srgbClr val="FFFFFF"/>
                </a:solidFill>
                <a:latin typeface="Arial"/>
                <a:ea typeface="Arial"/>
                <a:cs typeface="Arial"/>
              </a:defRPr>
            </a:pPr>
            <a:r>
              <a:rPr lang="pt-BR"/>
              <a:t>Exportações Brasileiras de Café Verde e Solúvel
Preços Médios (US$ / Saca)</a:t>
            </a:r>
          </a:p>
        </c:rich>
      </c:tx>
      <c:layout>
        <c:manualLayout>
          <c:xMode val="edge"/>
          <c:yMode val="edge"/>
          <c:x val="0.19422864133084589"/>
          <c:y val="2.175095160413266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5449500554938949E-2"/>
          <c:y val="0.17128874388254794"/>
          <c:w val="0.87680355160933265"/>
          <c:h val="0.64437194127243069"/>
        </c:manualLayout>
      </c:layout>
      <c:lineChart>
        <c:grouping val="standard"/>
        <c:varyColors val="0"/>
        <c:ser>
          <c:idx val="0"/>
          <c:order val="0"/>
          <c:tx>
            <c:strRef>
              <c:f>'PREÇO MÉDIO (US$ - SACA)'!$B$3</c:f>
              <c:strCache>
                <c:ptCount val="1"/>
                <c:pt idx="0">
                  <c:v> Conillon </c:v>
                </c:pt>
              </c:strCache>
            </c:strRef>
          </c:tx>
          <c:spPr>
            <a:ln w="38100">
              <a:solidFill>
                <a:srgbClr val="008000"/>
              </a:solidFill>
              <a:prstDash val="solid"/>
            </a:ln>
          </c:spPr>
          <c:marker>
            <c:symbol val="none"/>
          </c:marker>
          <c:cat>
            <c:numRef>
              <c:f>'PREÇO MÉDIO (US$ - SACA)'!$A$7:$A$432</c:f>
              <c:numCache>
                <c:formatCode>mmm\-yy</c:formatCode>
                <c:ptCount val="426"/>
                <c:pt idx="0">
                  <c:v>32993</c:v>
                </c:pt>
                <c:pt idx="1">
                  <c:v>33024</c:v>
                </c:pt>
                <c:pt idx="2">
                  <c:v>33054</c:v>
                </c:pt>
                <c:pt idx="3">
                  <c:v>33085</c:v>
                </c:pt>
                <c:pt idx="4">
                  <c:v>33116</c:v>
                </c:pt>
                <c:pt idx="5">
                  <c:v>33146</c:v>
                </c:pt>
                <c:pt idx="6">
                  <c:v>33177</c:v>
                </c:pt>
                <c:pt idx="7">
                  <c:v>33207</c:v>
                </c:pt>
                <c:pt idx="8">
                  <c:v>33238</c:v>
                </c:pt>
                <c:pt idx="9">
                  <c:v>33269</c:v>
                </c:pt>
                <c:pt idx="10">
                  <c:v>33297</c:v>
                </c:pt>
                <c:pt idx="11">
                  <c:v>33328</c:v>
                </c:pt>
                <c:pt idx="12">
                  <c:v>33358</c:v>
                </c:pt>
                <c:pt idx="13">
                  <c:v>33389</c:v>
                </c:pt>
                <c:pt idx="14">
                  <c:v>33419</c:v>
                </c:pt>
                <c:pt idx="15">
                  <c:v>33450</c:v>
                </c:pt>
                <c:pt idx="16">
                  <c:v>33481</c:v>
                </c:pt>
                <c:pt idx="17">
                  <c:v>33511</c:v>
                </c:pt>
                <c:pt idx="18">
                  <c:v>33542</c:v>
                </c:pt>
                <c:pt idx="19">
                  <c:v>33572</c:v>
                </c:pt>
                <c:pt idx="20">
                  <c:v>33603</c:v>
                </c:pt>
                <c:pt idx="21">
                  <c:v>33634</c:v>
                </c:pt>
                <c:pt idx="22">
                  <c:v>33663</c:v>
                </c:pt>
                <c:pt idx="23">
                  <c:v>33694</c:v>
                </c:pt>
                <c:pt idx="24">
                  <c:v>33724</c:v>
                </c:pt>
                <c:pt idx="25">
                  <c:v>33755</c:v>
                </c:pt>
                <c:pt idx="26">
                  <c:v>33785</c:v>
                </c:pt>
                <c:pt idx="27">
                  <c:v>33816</c:v>
                </c:pt>
                <c:pt idx="28">
                  <c:v>33847</c:v>
                </c:pt>
                <c:pt idx="29">
                  <c:v>33877</c:v>
                </c:pt>
                <c:pt idx="30">
                  <c:v>33908</c:v>
                </c:pt>
                <c:pt idx="31">
                  <c:v>33938</c:v>
                </c:pt>
                <c:pt idx="32">
                  <c:v>33969</c:v>
                </c:pt>
                <c:pt idx="33">
                  <c:v>34000</c:v>
                </c:pt>
                <c:pt idx="34">
                  <c:v>34028</c:v>
                </c:pt>
                <c:pt idx="35">
                  <c:v>34059</c:v>
                </c:pt>
                <c:pt idx="36">
                  <c:v>34089</c:v>
                </c:pt>
                <c:pt idx="37">
                  <c:v>34120</c:v>
                </c:pt>
                <c:pt idx="38">
                  <c:v>34150</c:v>
                </c:pt>
                <c:pt idx="39">
                  <c:v>34181</c:v>
                </c:pt>
                <c:pt idx="40">
                  <c:v>34212</c:v>
                </c:pt>
                <c:pt idx="41">
                  <c:v>34242</c:v>
                </c:pt>
                <c:pt idx="42">
                  <c:v>34273</c:v>
                </c:pt>
                <c:pt idx="43">
                  <c:v>34303</c:v>
                </c:pt>
                <c:pt idx="44">
                  <c:v>34334</c:v>
                </c:pt>
                <c:pt idx="45">
                  <c:v>34365</c:v>
                </c:pt>
                <c:pt idx="46">
                  <c:v>34393</c:v>
                </c:pt>
                <c:pt idx="47">
                  <c:v>34424</c:v>
                </c:pt>
                <c:pt idx="48">
                  <c:v>34454</c:v>
                </c:pt>
                <c:pt idx="49">
                  <c:v>34485</c:v>
                </c:pt>
                <c:pt idx="50">
                  <c:v>34515</c:v>
                </c:pt>
                <c:pt idx="51">
                  <c:v>34546</c:v>
                </c:pt>
                <c:pt idx="52">
                  <c:v>34577</c:v>
                </c:pt>
                <c:pt idx="53">
                  <c:v>34607</c:v>
                </c:pt>
                <c:pt idx="54">
                  <c:v>34638</c:v>
                </c:pt>
                <c:pt idx="55">
                  <c:v>34668</c:v>
                </c:pt>
                <c:pt idx="56">
                  <c:v>34699</c:v>
                </c:pt>
                <c:pt idx="57">
                  <c:v>34730</c:v>
                </c:pt>
                <c:pt idx="58">
                  <c:v>34758</c:v>
                </c:pt>
                <c:pt idx="59">
                  <c:v>34789</c:v>
                </c:pt>
                <c:pt idx="60">
                  <c:v>34819</c:v>
                </c:pt>
                <c:pt idx="61">
                  <c:v>34850</c:v>
                </c:pt>
                <c:pt idx="62">
                  <c:v>34880</c:v>
                </c:pt>
                <c:pt idx="63">
                  <c:v>34911</c:v>
                </c:pt>
                <c:pt idx="64">
                  <c:v>34942</c:v>
                </c:pt>
                <c:pt idx="65">
                  <c:v>34972</c:v>
                </c:pt>
                <c:pt idx="66">
                  <c:v>35003</c:v>
                </c:pt>
                <c:pt idx="67">
                  <c:v>35033</c:v>
                </c:pt>
                <c:pt idx="68">
                  <c:v>35064</c:v>
                </c:pt>
                <c:pt idx="69">
                  <c:v>35095</c:v>
                </c:pt>
                <c:pt idx="70">
                  <c:v>35124</c:v>
                </c:pt>
                <c:pt idx="71">
                  <c:v>35155</c:v>
                </c:pt>
                <c:pt idx="72">
                  <c:v>35185</c:v>
                </c:pt>
                <c:pt idx="73">
                  <c:v>35216</c:v>
                </c:pt>
                <c:pt idx="74">
                  <c:v>35246</c:v>
                </c:pt>
                <c:pt idx="75">
                  <c:v>35277</c:v>
                </c:pt>
                <c:pt idx="76">
                  <c:v>35308</c:v>
                </c:pt>
                <c:pt idx="77">
                  <c:v>35338</c:v>
                </c:pt>
                <c:pt idx="78">
                  <c:v>35369</c:v>
                </c:pt>
                <c:pt idx="79">
                  <c:v>35399</c:v>
                </c:pt>
                <c:pt idx="80">
                  <c:v>35430</c:v>
                </c:pt>
                <c:pt idx="81">
                  <c:v>35461</c:v>
                </c:pt>
                <c:pt idx="82">
                  <c:v>35489</c:v>
                </c:pt>
                <c:pt idx="83">
                  <c:v>35520</c:v>
                </c:pt>
                <c:pt idx="84">
                  <c:v>35550</c:v>
                </c:pt>
                <c:pt idx="85">
                  <c:v>35581</c:v>
                </c:pt>
                <c:pt idx="86">
                  <c:v>35611</c:v>
                </c:pt>
                <c:pt idx="87">
                  <c:v>35642</c:v>
                </c:pt>
                <c:pt idx="88">
                  <c:v>35673</c:v>
                </c:pt>
                <c:pt idx="89">
                  <c:v>35703</c:v>
                </c:pt>
                <c:pt idx="90">
                  <c:v>35734</c:v>
                </c:pt>
                <c:pt idx="91">
                  <c:v>35764</c:v>
                </c:pt>
                <c:pt idx="92">
                  <c:v>35795</c:v>
                </c:pt>
                <c:pt idx="93">
                  <c:v>35826</c:v>
                </c:pt>
                <c:pt idx="94">
                  <c:v>35854</c:v>
                </c:pt>
                <c:pt idx="95">
                  <c:v>35885</c:v>
                </c:pt>
                <c:pt idx="96">
                  <c:v>35915</c:v>
                </c:pt>
                <c:pt idx="97">
                  <c:v>35946</c:v>
                </c:pt>
                <c:pt idx="98">
                  <c:v>35976</c:v>
                </c:pt>
                <c:pt idx="99">
                  <c:v>36007</c:v>
                </c:pt>
                <c:pt idx="100">
                  <c:v>36038</c:v>
                </c:pt>
                <c:pt idx="101">
                  <c:v>36068</c:v>
                </c:pt>
                <c:pt idx="102">
                  <c:v>36099</c:v>
                </c:pt>
                <c:pt idx="103">
                  <c:v>36129</c:v>
                </c:pt>
                <c:pt idx="104">
                  <c:v>36160</c:v>
                </c:pt>
                <c:pt idx="105">
                  <c:v>36191</c:v>
                </c:pt>
                <c:pt idx="106">
                  <c:v>36219</c:v>
                </c:pt>
                <c:pt idx="107">
                  <c:v>36250</c:v>
                </c:pt>
                <c:pt idx="108">
                  <c:v>36280</c:v>
                </c:pt>
                <c:pt idx="109">
                  <c:v>36311</c:v>
                </c:pt>
                <c:pt idx="110">
                  <c:v>36341</c:v>
                </c:pt>
                <c:pt idx="111">
                  <c:v>36372</c:v>
                </c:pt>
                <c:pt idx="112">
                  <c:v>36403</c:v>
                </c:pt>
                <c:pt idx="113">
                  <c:v>36433</c:v>
                </c:pt>
                <c:pt idx="114">
                  <c:v>36464</c:v>
                </c:pt>
                <c:pt idx="115">
                  <c:v>36494</c:v>
                </c:pt>
                <c:pt idx="116">
                  <c:v>36525</c:v>
                </c:pt>
                <c:pt idx="117">
                  <c:v>36556</c:v>
                </c:pt>
                <c:pt idx="118">
                  <c:v>36585</c:v>
                </c:pt>
                <c:pt idx="119">
                  <c:v>36616</c:v>
                </c:pt>
                <c:pt idx="120">
                  <c:v>36646</c:v>
                </c:pt>
                <c:pt idx="121">
                  <c:v>36677</c:v>
                </c:pt>
                <c:pt idx="122">
                  <c:v>36707</c:v>
                </c:pt>
                <c:pt idx="123">
                  <c:v>36738</c:v>
                </c:pt>
                <c:pt idx="124">
                  <c:v>36769</c:v>
                </c:pt>
                <c:pt idx="125">
                  <c:v>36799</c:v>
                </c:pt>
                <c:pt idx="126">
                  <c:v>36830</c:v>
                </c:pt>
                <c:pt idx="127">
                  <c:v>36860</c:v>
                </c:pt>
                <c:pt idx="128">
                  <c:v>36891</c:v>
                </c:pt>
                <c:pt idx="129">
                  <c:v>36922</c:v>
                </c:pt>
                <c:pt idx="130">
                  <c:v>36950</c:v>
                </c:pt>
                <c:pt idx="131">
                  <c:v>36981</c:v>
                </c:pt>
                <c:pt idx="132">
                  <c:v>37011</c:v>
                </c:pt>
                <c:pt idx="133">
                  <c:v>37042</c:v>
                </c:pt>
                <c:pt idx="134">
                  <c:v>37072</c:v>
                </c:pt>
                <c:pt idx="135">
                  <c:v>37103</c:v>
                </c:pt>
                <c:pt idx="136">
                  <c:v>37134</c:v>
                </c:pt>
                <c:pt idx="137">
                  <c:v>37164</c:v>
                </c:pt>
                <c:pt idx="138">
                  <c:v>37195</c:v>
                </c:pt>
                <c:pt idx="139">
                  <c:v>37225</c:v>
                </c:pt>
                <c:pt idx="140">
                  <c:v>37256</c:v>
                </c:pt>
                <c:pt idx="141">
                  <c:v>37287</c:v>
                </c:pt>
                <c:pt idx="142">
                  <c:v>37315</c:v>
                </c:pt>
                <c:pt idx="143">
                  <c:v>37346</c:v>
                </c:pt>
                <c:pt idx="144">
                  <c:v>37376</c:v>
                </c:pt>
                <c:pt idx="145">
                  <c:v>37407</c:v>
                </c:pt>
                <c:pt idx="146">
                  <c:v>37437</c:v>
                </c:pt>
                <c:pt idx="147">
                  <c:v>37468</c:v>
                </c:pt>
                <c:pt idx="148">
                  <c:v>37499</c:v>
                </c:pt>
                <c:pt idx="149">
                  <c:v>37529</c:v>
                </c:pt>
                <c:pt idx="150">
                  <c:v>37560</c:v>
                </c:pt>
                <c:pt idx="151">
                  <c:v>37590</c:v>
                </c:pt>
                <c:pt idx="152">
                  <c:v>37621</c:v>
                </c:pt>
                <c:pt idx="153">
                  <c:v>37652</c:v>
                </c:pt>
                <c:pt idx="154">
                  <c:v>37680</c:v>
                </c:pt>
                <c:pt idx="155">
                  <c:v>37711</c:v>
                </c:pt>
                <c:pt idx="156">
                  <c:v>37741</c:v>
                </c:pt>
                <c:pt idx="157">
                  <c:v>37772</c:v>
                </c:pt>
                <c:pt idx="158">
                  <c:v>37802</c:v>
                </c:pt>
                <c:pt idx="159">
                  <c:v>37833</c:v>
                </c:pt>
                <c:pt idx="160">
                  <c:v>37864</c:v>
                </c:pt>
                <c:pt idx="161">
                  <c:v>37894</c:v>
                </c:pt>
                <c:pt idx="162">
                  <c:v>37925</c:v>
                </c:pt>
                <c:pt idx="163">
                  <c:v>37955</c:v>
                </c:pt>
                <c:pt idx="164">
                  <c:v>37986</c:v>
                </c:pt>
                <c:pt idx="165">
                  <c:v>38017</c:v>
                </c:pt>
                <c:pt idx="166">
                  <c:v>38046</c:v>
                </c:pt>
                <c:pt idx="167">
                  <c:v>38077</c:v>
                </c:pt>
                <c:pt idx="168">
                  <c:v>38107</c:v>
                </c:pt>
                <c:pt idx="169">
                  <c:v>38138</c:v>
                </c:pt>
                <c:pt idx="170">
                  <c:v>38168</c:v>
                </c:pt>
                <c:pt idx="171">
                  <c:v>38199</c:v>
                </c:pt>
                <c:pt idx="172">
                  <c:v>38230</c:v>
                </c:pt>
                <c:pt idx="173">
                  <c:v>38260</c:v>
                </c:pt>
                <c:pt idx="174">
                  <c:v>38291</c:v>
                </c:pt>
                <c:pt idx="175">
                  <c:v>38321</c:v>
                </c:pt>
                <c:pt idx="176">
                  <c:v>38352</c:v>
                </c:pt>
                <c:pt idx="177">
                  <c:v>38383</c:v>
                </c:pt>
                <c:pt idx="178">
                  <c:v>38411</c:v>
                </c:pt>
                <c:pt idx="179">
                  <c:v>38442</c:v>
                </c:pt>
                <c:pt idx="180">
                  <c:v>38472</c:v>
                </c:pt>
                <c:pt idx="181">
                  <c:v>38503</c:v>
                </c:pt>
                <c:pt idx="182">
                  <c:v>38533</c:v>
                </c:pt>
                <c:pt idx="183">
                  <c:v>38564</c:v>
                </c:pt>
                <c:pt idx="184">
                  <c:v>38595</c:v>
                </c:pt>
                <c:pt idx="185">
                  <c:v>38625</c:v>
                </c:pt>
                <c:pt idx="186">
                  <c:v>38656</c:v>
                </c:pt>
                <c:pt idx="187">
                  <c:v>38686</c:v>
                </c:pt>
                <c:pt idx="188">
                  <c:v>38717</c:v>
                </c:pt>
                <c:pt idx="189">
                  <c:v>38748</c:v>
                </c:pt>
                <c:pt idx="190">
                  <c:v>38776</c:v>
                </c:pt>
                <c:pt idx="191">
                  <c:v>38807</c:v>
                </c:pt>
                <c:pt idx="192">
                  <c:v>38837</c:v>
                </c:pt>
                <c:pt idx="193">
                  <c:v>38868</c:v>
                </c:pt>
                <c:pt idx="194">
                  <c:v>38898</c:v>
                </c:pt>
                <c:pt idx="195">
                  <c:v>38929</c:v>
                </c:pt>
                <c:pt idx="196">
                  <c:v>38960</c:v>
                </c:pt>
                <c:pt idx="197">
                  <c:v>38990</c:v>
                </c:pt>
                <c:pt idx="198">
                  <c:v>39021</c:v>
                </c:pt>
                <c:pt idx="199">
                  <c:v>39051</c:v>
                </c:pt>
                <c:pt idx="200">
                  <c:v>39082</c:v>
                </c:pt>
                <c:pt idx="201">
                  <c:v>39113</c:v>
                </c:pt>
                <c:pt idx="202">
                  <c:v>39141</c:v>
                </c:pt>
                <c:pt idx="203">
                  <c:v>39172</c:v>
                </c:pt>
                <c:pt idx="204">
                  <c:v>39202</c:v>
                </c:pt>
                <c:pt idx="205">
                  <c:v>39233</c:v>
                </c:pt>
                <c:pt idx="206">
                  <c:v>39263</c:v>
                </c:pt>
                <c:pt idx="207">
                  <c:v>39294</c:v>
                </c:pt>
                <c:pt idx="208">
                  <c:v>39325</c:v>
                </c:pt>
                <c:pt idx="209">
                  <c:v>39355</c:v>
                </c:pt>
                <c:pt idx="210">
                  <c:v>39386</c:v>
                </c:pt>
                <c:pt idx="211">
                  <c:v>39416</c:v>
                </c:pt>
                <c:pt idx="212">
                  <c:v>39447</c:v>
                </c:pt>
                <c:pt idx="213">
                  <c:v>39478</c:v>
                </c:pt>
                <c:pt idx="214">
                  <c:v>39507</c:v>
                </c:pt>
                <c:pt idx="215">
                  <c:v>39538</c:v>
                </c:pt>
                <c:pt idx="216">
                  <c:v>39568</c:v>
                </c:pt>
                <c:pt idx="217">
                  <c:v>39599</c:v>
                </c:pt>
                <c:pt idx="218">
                  <c:v>39629</c:v>
                </c:pt>
                <c:pt idx="219">
                  <c:v>39660</c:v>
                </c:pt>
                <c:pt idx="220">
                  <c:v>39691</c:v>
                </c:pt>
                <c:pt idx="221">
                  <c:v>39721</c:v>
                </c:pt>
                <c:pt idx="222">
                  <c:v>39752</c:v>
                </c:pt>
                <c:pt idx="223">
                  <c:v>39782</c:v>
                </c:pt>
                <c:pt idx="224">
                  <c:v>39813</c:v>
                </c:pt>
                <c:pt idx="225">
                  <c:v>39844</c:v>
                </c:pt>
                <c:pt idx="226">
                  <c:v>39872</c:v>
                </c:pt>
                <c:pt idx="227">
                  <c:v>39903</c:v>
                </c:pt>
                <c:pt idx="228">
                  <c:v>39933</c:v>
                </c:pt>
                <c:pt idx="229">
                  <c:v>39964</c:v>
                </c:pt>
                <c:pt idx="230">
                  <c:v>39994</c:v>
                </c:pt>
                <c:pt idx="231">
                  <c:v>40025</c:v>
                </c:pt>
                <c:pt idx="232">
                  <c:v>40056</c:v>
                </c:pt>
                <c:pt idx="233">
                  <c:v>40086</c:v>
                </c:pt>
                <c:pt idx="234">
                  <c:v>40117</c:v>
                </c:pt>
                <c:pt idx="235">
                  <c:v>40147</c:v>
                </c:pt>
                <c:pt idx="236">
                  <c:v>40178</c:v>
                </c:pt>
                <c:pt idx="237">
                  <c:v>40209</c:v>
                </c:pt>
                <c:pt idx="238">
                  <c:v>40237</c:v>
                </c:pt>
                <c:pt idx="239">
                  <c:v>40268</c:v>
                </c:pt>
                <c:pt idx="240">
                  <c:v>40298</c:v>
                </c:pt>
                <c:pt idx="241">
                  <c:v>40329</c:v>
                </c:pt>
                <c:pt idx="242">
                  <c:v>40359</c:v>
                </c:pt>
                <c:pt idx="243">
                  <c:v>40390</c:v>
                </c:pt>
                <c:pt idx="244">
                  <c:v>40421</c:v>
                </c:pt>
                <c:pt idx="245">
                  <c:v>40451</c:v>
                </c:pt>
                <c:pt idx="246">
                  <c:v>40482</c:v>
                </c:pt>
                <c:pt idx="247">
                  <c:v>40512</c:v>
                </c:pt>
                <c:pt idx="248">
                  <c:v>40543</c:v>
                </c:pt>
                <c:pt idx="249">
                  <c:v>40574</c:v>
                </c:pt>
                <c:pt idx="250">
                  <c:v>40602</c:v>
                </c:pt>
                <c:pt idx="251">
                  <c:v>40633</c:v>
                </c:pt>
                <c:pt idx="252">
                  <c:v>40663</c:v>
                </c:pt>
                <c:pt idx="253">
                  <c:v>40694</c:v>
                </c:pt>
                <c:pt idx="254">
                  <c:v>40724</c:v>
                </c:pt>
                <c:pt idx="255">
                  <c:v>40755</c:v>
                </c:pt>
                <c:pt idx="256">
                  <c:v>40786</c:v>
                </c:pt>
                <c:pt idx="257">
                  <c:v>40816</c:v>
                </c:pt>
                <c:pt idx="258">
                  <c:v>40847</c:v>
                </c:pt>
                <c:pt idx="259">
                  <c:v>40877</c:v>
                </c:pt>
                <c:pt idx="260">
                  <c:v>40908</c:v>
                </c:pt>
                <c:pt idx="261">
                  <c:v>40939</c:v>
                </c:pt>
                <c:pt idx="262">
                  <c:v>40968</c:v>
                </c:pt>
                <c:pt idx="263">
                  <c:v>40999</c:v>
                </c:pt>
                <c:pt idx="264">
                  <c:v>41029</c:v>
                </c:pt>
                <c:pt idx="265">
                  <c:v>41060</c:v>
                </c:pt>
                <c:pt idx="266">
                  <c:v>41090</c:v>
                </c:pt>
                <c:pt idx="267">
                  <c:v>41121</c:v>
                </c:pt>
                <c:pt idx="268">
                  <c:v>41152</c:v>
                </c:pt>
                <c:pt idx="269">
                  <c:v>41182</c:v>
                </c:pt>
                <c:pt idx="270">
                  <c:v>41213</c:v>
                </c:pt>
                <c:pt idx="271">
                  <c:v>41243</c:v>
                </c:pt>
                <c:pt idx="272">
                  <c:v>41274</c:v>
                </c:pt>
                <c:pt idx="273">
                  <c:v>41305</c:v>
                </c:pt>
                <c:pt idx="274">
                  <c:v>41333</c:v>
                </c:pt>
                <c:pt idx="275">
                  <c:v>41364</c:v>
                </c:pt>
                <c:pt idx="276">
                  <c:v>41394</c:v>
                </c:pt>
                <c:pt idx="277">
                  <c:v>41425</c:v>
                </c:pt>
                <c:pt idx="278">
                  <c:v>41455</c:v>
                </c:pt>
                <c:pt idx="279">
                  <c:v>41486</c:v>
                </c:pt>
                <c:pt idx="280">
                  <c:v>41517</c:v>
                </c:pt>
                <c:pt idx="281">
                  <c:v>41547</c:v>
                </c:pt>
                <c:pt idx="282">
                  <c:v>41578</c:v>
                </c:pt>
                <c:pt idx="283">
                  <c:v>41608</c:v>
                </c:pt>
                <c:pt idx="284">
                  <c:v>41639</c:v>
                </c:pt>
                <c:pt idx="285">
                  <c:v>41670</c:v>
                </c:pt>
                <c:pt idx="286">
                  <c:v>41698</c:v>
                </c:pt>
                <c:pt idx="287">
                  <c:v>41729</c:v>
                </c:pt>
                <c:pt idx="288">
                  <c:v>41759</c:v>
                </c:pt>
                <c:pt idx="289">
                  <c:v>41790</c:v>
                </c:pt>
                <c:pt idx="290">
                  <c:v>41820</c:v>
                </c:pt>
                <c:pt idx="291">
                  <c:v>41851</c:v>
                </c:pt>
                <c:pt idx="292">
                  <c:v>41882</c:v>
                </c:pt>
                <c:pt idx="293">
                  <c:v>41912</c:v>
                </c:pt>
                <c:pt idx="294">
                  <c:v>41943</c:v>
                </c:pt>
                <c:pt idx="295">
                  <c:v>41973</c:v>
                </c:pt>
                <c:pt idx="296">
                  <c:v>42004</c:v>
                </c:pt>
                <c:pt idx="297">
                  <c:v>42035</c:v>
                </c:pt>
                <c:pt idx="298">
                  <c:v>42063</c:v>
                </c:pt>
                <c:pt idx="299">
                  <c:v>42094</c:v>
                </c:pt>
                <c:pt idx="300">
                  <c:v>42124</c:v>
                </c:pt>
                <c:pt idx="301">
                  <c:v>42155</c:v>
                </c:pt>
                <c:pt idx="302">
                  <c:v>42185</c:v>
                </c:pt>
                <c:pt idx="303">
                  <c:v>42216</c:v>
                </c:pt>
                <c:pt idx="304">
                  <c:v>42247</c:v>
                </c:pt>
                <c:pt idx="305">
                  <c:v>42277</c:v>
                </c:pt>
                <c:pt idx="306">
                  <c:v>42308</c:v>
                </c:pt>
                <c:pt idx="307">
                  <c:v>42338</c:v>
                </c:pt>
                <c:pt idx="308">
                  <c:v>42369</c:v>
                </c:pt>
                <c:pt idx="309">
                  <c:v>42400</c:v>
                </c:pt>
                <c:pt idx="310">
                  <c:v>42429</c:v>
                </c:pt>
                <c:pt idx="311">
                  <c:v>42460</c:v>
                </c:pt>
                <c:pt idx="312">
                  <c:v>42490</c:v>
                </c:pt>
                <c:pt idx="313">
                  <c:v>42521</c:v>
                </c:pt>
                <c:pt idx="314">
                  <c:v>42551</c:v>
                </c:pt>
                <c:pt idx="315">
                  <c:v>42582</c:v>
                </c:pt>
                <c:pt idx="316">
                  <c:v>42613</c:v>
                </c:pt>
                <c:pt idx="317">
                  <c:v>42643</c:v>
                </c:pt>
                <c:pt idx="318">
                  <c:v>42674</c:v>
                </c:pt>
                <c:pt idx="319">
                  <c:v>42704</c:v>
                </c:pt>
                <c:pt idx="320">
                  <c:v>42735</c:v>
                </c:pt>
                <c:pt idx="321">
                  <c:v>42766</c:v>
                </c:pt>
                <c:pt idx="322">
                  <c:v>42794</c:v>
                </c:pt>
                <c:pt idx="323">
                  <c:v>42825</c:v>
                </c:pt>
                <c:pt idx="324">
                  <c:v>42855</c:v>
                </c:pt>
                <c:pt idx="325">
                  <c:v>42886</c:v>
                </c:pt>
                <c:pt idx="326">
                  <c:v>42916</c:v>
                </c:pt>
                <c:pt idx="327">
                  <c:v>42947</c:v>
                </c:pt>
                <c:pt idx="328">
                  <c:v>42978</c:v>
                </c:pt>
                <c:pt idx="329">
                  <c:v>43008</c:v>
                </c:pt>
                <c:pt idx="330">
                  <c:v>43039</c:v>
                </c:pt>
                <c:pt idx="331">
                  <c:v>43069</c:v>
                </c:pt>
                <c:pt idx="332">
                  <c:v>43100</c:v>
                </c:pt>
                <c:pt idx="333">
                  <c:v>43131</c:v>
                </c:pt>
                <c:pt idx="334">
                  <c:v>43159</c:v>
                </c:pt>
                <c:pt idx="335">
                  <c:v>43190</c:v>
                </c:pt>
                <c:pt idx="336">
                  <c:v>43220</c:v>
                </c:pt>
                <c:pt idx="337">
                  <c:v>43251</c:v>
                </c:pt>
                <c:pt idx="338">
                  <c:v>43281</c:v>
                </c:pt>
                <c:pt idx="339">
                  <c:v>43312</c:v>
                </c:pt>
                <c:pt idx="340">
                  <c:v>43343</c:v>
                </c:pt>
                <c:pt idx="341">
                  <c:v>43373</c:v>
                </c:pt>
                <c:pt idx="342">
                  <c:v>43404</c:v>
                </c:pt>
                <c:pt idx="343">
                  <c:v>43434</c:v>
                </c:pt>
                <c:pt idx="344">
                  <c:v>43465</c:v>
                </c:pt>
                <c:pt idx="345">
                  <c:v>43496</c:v>
                </c:pt>
                <c:pt idx="346">
                  <c:v>43524</c:v>
                </c:pt>
                <c:pt idx="347">
                  <c:v>43555</c:v>
                </c:pt>
                <c:pt idx="348">
                  <c:v>43585</c:v>
                </c:pt>
                <c:pt idx="349">
                  <c:v>43616</c:v>
                </c:pt>
                <c:pt idx="350">
                  <c:v>43646</c:v>
                </c:pt>
                <c:pt idx="351">
                  <c:v>43677</c:v>
                </c:pt>
                <c:pt idx="352">
                  <c:v>43708</c:v>
                </c:pt>
                <c:pt idx="353">
                  <c:v>43738</c:v>
                </c:pt>
                <c:pt idx="354">
                  <c:v>43769</c:v>
                </c:pt>
                <c:pt idx="355">
                  <c:v>43799</c:v>
                </c:pt>
                <c:pt idx="356">
                  <c:v>43830</c:v>
                </c:pt>
                <c:pt idx="357">
                  <c:v>43861</c:v>
                </c:pt>
                <c:pt idx="358">
                  <c:v>43890</c:v>
                </c:pt>
                <c:pt idx="359">
                  <c:v>43921</c:v>
                </c:pt>
                <c:pt idx="360">
                  <c:v>43951</c:v>
                </c:pt>
                <c:pt idx="361">
                  <c:v>43982</c:v>
                </c:pt>
                <c:pt idx="362">
                  <c:v>44012</c:v>
                </c:pt>
                <c:pt idx="363">
                  <c:v>44043</c:v>
                </c:pt>
                <c:pt idx="364">
                  <c:v>44074</c:v>
                </c:pt>
                <c:pt idx="365">
                  <c:v>44104</c:v>
                </c:pt>
                <c:pt idx="366">
                  <c:v>44135</c:v>
                </c:pt>
                <c:pt idx="367">
                  <c:v>44165</c:v>
                </c:pt>
                <c:pt idx="368">
                  <c:v>44196</c:v>
                </c:pt>
                <c:pt idx="369">
                  <c:v>44227</c:v>
                </c:pt>
                <c:pt idx="370">
                  <c:v>44255</c:v>
                </c:pt>
                <c:pt idx="371">
                  <c:v>44286</c:v>
                </c:pt>
                <c:pt idx="372">
                  <c:v>44316</c:v>
                </c:pt>
                <c:pt idx="373">
                  <c:v>44347</c:v>
                </c:pt>
                <c:pt idx="374">
                  <c:v>44377</c:v>
                </c:pt>
                <c:pt idx="375">
                  <c:v>44408</c:v>
                </c:pt>
                <c:pt idx="376">
                  <c:v>44439</c:v>
                </c:pt>
                <c:pt idx="377">
                  <c:v>44469</c:v>
                </c:pt>
                <c:pt idx="378">
                  <c:v>44500</c:v>
                </c:pt>
                <c:pt idx="379">
                  <c:v>44530</c:v>
                </c:pt>
                <c:pt idx="380">
                  <c:v>44561</c:v>
                </c:pt>
                <c:pt idx="381">
                  <c:v>44592</c:v>
                </c:pt>
                <c:pt idx="382">
                  <c:v>44620</c:v>
                </c:pt>
                <c:pt idx="383">
                  <c:v>44651</c:v>
                </c:pt>
                <c:pt idx="384">
                  <c:v>44681</c:v>
                </c:pt>
                <c:pt idx="385">
                  <c:v>44712</c:v>
                </c:pt>
                <c:pt idx="386">
                  <c:v>44742</c:v>
                </c:pt>
                <c:pt idx="387">
                  <c:v>44773</c:v>
                </c:pt>
                <c:pt idx="388">
                  <c:v>44804</c:v>
                </c:pt>
                <c:pt idx="389">
                  <c:v>44834</c:v>
                </c:pt>
                <c:pt idx="390">
                  <c:v>44865</c:v>
                </c:pt>
                <c:pt idx="391">
                  <c:v>44895</c:v>
                </c:pt>
                <c:pt idx="392">
                  <c:v>44926</c:v>
                </c:pt>
                <c:pt idx="393">
                  <c:v>44957</c:v>
                </c:pt>
                <c:pt idx="394">
                  <c:v>44985</c:v>
                </c:pt>
                <c:pt idx="395">
                  <c:v>45016</c:v>
                </c:pt>
                <c:pt idx="396">
                  <c:v>45046</c:v>
                </c:pt>
                <c:pt idx="397">
                  <c:v>45077</c:v>
                </c:pt>
                <c:pt idx="398">
                  <c:v>45107</c:v>
                </c:pt>
                <c:pt idx="399">
                  <c:v>45138</c:v>
                </c:pt>
                <c:pt idx="400">
                  <c:v>45169</c:v>
                </c:pt>
                <c:pt idx="401">
                  <c:v>45199</c:v>
                </c:pt>
                <c:pt idx="402">
                  <c:v>45230</c:v>
                </c:pt>
                <c:pt idx="403">
                  <c:v>45260</c:v>
                </c:pt>
                <c:pt idx="404">
                  <c:v>45291</c:v>
                </c:pt>
                <c:pt idx="405">
                  <c:v>45322</c:v>
                </c:pt>
                <c:pt idx="406">
                  <c:v>45351</c:v>
                </c:pt>
                <c:pt idx="407">
                  <c:v>45382</c:v>
                </c:pt>
                <c:pt idx="408">
                  <c:v>45412</c:v>
                </c:pt>
                <c:pt idx="409">
                  <c:v>45443</c:v>
                </c:pt>
                <c:pt idx="410">
                  <c:v>45473</c:v>
                </c:pt>
                <c:pt idx="411">
                  <c:v>45504</c:v>
                </c:pt>
                <c:pt idx="412">
                  <c:v>45535</c:v>
                </c:pt>
                <c:pt idx="413">
                  <c:v>45565</c:v>
                </c:pt>
                <c:pt idx="414">
                  <c:v>45596</c:v>
                </c:pt>
                <c:pt idx="415">
                  <c:v>45626</c:v>
                </c:pt>
                <c:pt idx="416">
                  <c:v>45657</c:v>
                </c:pt>
                <c:pt idx="417">
                  <c:v>45688</c:v>
                </c:pt>
                <c:pt idx="418">
                  <c:v>45716</c:v>
                </c:pt>
                <c:pt idx="419">
                  <c:v>45747</c:v>
                </c:pt>
                <c:pt idx="420">
                  <c:v>45777</c:v>
                </c:pt>
                <c:pt idx="421">
                  <c:v>45808</c:v>
                </c:pt>
                <c:pt idx="422">
                  <c:v>45838</c:v>
                </c:pt>
                <c:pt idx="423">
                  <c:v>45869</c:v>
                </c:pt>
                <c:pt idx="424">
                  <c:v>45900</c:v>
                </c:pt>
                <c:pt idx="425">
                  <c:v>45930</c:v>
                </c:pt>
              </c:numCache>
            </c:numRef>
          </c:cat>
          <c:val>
            <c:numRef>
              <c:f>'PREÇO MÉDIO (US$ - SACA)'!$B$7:$B$432</c:f>
              <c:numCache>
                <c:formatCode>_(* #,##0.00_);_(* \(#,##0.00\);_(* "-"??_);_(@_)</c:formatCode>
                <c:ptCount val="426"/>
                <c:pt idx="0">
                  <c:v>56.949594487055755</c:v>
                </c:pt>
                <c:pt idx="1">
                  <c:v>50.787065049317619</c:v>
                </c:pt>
                <c:pt idx="2">
                  <c:v>51.302560571850918</c:v>
                </c:pt>
                <c:pt idx="3">
                  <c:v>48.292499957376435</c:v>
                </c:pt>
                <c:pt idx="4">
                  <c:v>48.295764624727674</c:v>
                </c:pt>
                <c:pt idx="5">
                  <c:v>51.817497659677308</c:v>
                </c:pt>
                <c:pt idx="6">
                  <c:v>54.56405452707866</c:v>
                </c:pt>
                <c:pt idx="7">
                  <c:v>54.749302000930662</c:v>
                </c:pt>
                <c:pt idx="8">
                  <c:v>54.30657442306061</c:v>
                </c:pt>
                <c:pt idx="9">
                  <c:v>55.498880920239735</c:v>
                </c:pt>
                <c:pt idx="10">
                  <c:v>52.91045775388794</c:v>
                </c:pt>
                <c:pt idx="11">
                  <c:v>52.540265233028286</c:v>
                </c:pt>
                <c:pt idx="12">
                  <c:v>52.0604036143651</c:v>
                </c:pt>
                <c:pt idx="13">
                  <c:v>49.870229047021979</c:v>
                </c:pt>
                <c:pt idx="14">
                  <c:v>48.088108091985561</c:v>
                </c:pt>
                <c:pt idx="15">
                  <c:v>45.883960740464651</c:v>
                </c:pt>
                <c:pt idx="16">
                  <c:v>46.662845829208564</c:v>
                </c:pt>
                <c:pt idx="17">
                  <c:v>43.286601597160605</c:v>
                </c:pt>
                <c:pt idx="18">
                  <c:v>42.361802297107289</c:v>
                </c:pt>
                <c:pt idx="19">
                  <c:v>43.429193960640809</c:v>
                </c:pt>
                <c:pt idx="20">
                  <c:v>44.446108905699944</c:v>
                </c:pt>
                <c:pt idx="21">
                  <c:v>46.397641138058262</c:v>
                </c:pt>
                <c:pt idx="22">
                  <c:v>47.841684990163174</c:v>
                </c:pt>
                <c:pt idx="23">
                  <c:v>45.75612956476651</c:v>
                </c:pt>
                <c:pt idx="24">
                  <c:v>43.66677424333843</c:v>
                </c:pt>
                <c:pt idx="25">
                  <c:v>41.673474786614072</c:v>
                </c:pt>
                <c:pt idx="26">
                  <c:v>37.442999226840726</c:v>
                </c:pt>
                <c:pt idx="27">
                  <c:v>36.80224196146937</c:v>
                </c:pt>
                <c:pt idx="28">
                  <c:v>36.031091396239248</c:v>
                </c:pt>
                <c:pt idx="29">
                  <c:v>39.033433090130629</c:v>
                </c:pt>
                <c:pt idx="30">
                  <c:v>38.720802291708068</c:v>
                </c:pt>
                <c:pt idx="31">
                  <c:v>42.363084947402349</c:v>
                </c:pt>
                <c:pt idx="32">
                  <c:v>45.304461643523787</c:v>
                </c:pt>
                <c:pt idx="33">
                  <c:v>48.622086328078467</c:v>
                </c:pt>
                <c:pt idx="34">
                  <c:v>50.858917213402115</c:v>
                </c:pt>
                <c:pt idx="35">
                  <c:v>49.609831349425029</c:v>
                </c:pt>
                <c:pt idx="36">
                  <c:v>46.994317163914047</c:v>
                </c:pt>
                <c:pt idx="37">
                  <c:v>43.646239291742106</c:v>
                </c:pt>
                <c:pt idx="38">
                  <c:v>44.533798260955599</c:v>
                </c:pt>
                <c:pt idx="39">
                  <c:v>44.755277024744565</c:v>
                </c:pt>
                <c:pt idx="40">
                  <c:v>47.599765199629886</c:v>
                </c:pt>
                <c:pt idx="41">
                  <c:v>55.277401373928527</c:v>
                </c:pt>
                <c:pt idx="42">
                  <c:v>55.421328952983615</c:v>
                </c:pt>
                <c:pt idx="43">
                  <c:v>61.179968694835679</c:v>
                </c:pt>
                <c:pt idx="44">
                  <c:v>65.803082990044331</c:v>
                </c:pt>
                <c:pt idx="45">
                  <c:v>70.407932899679977</c:v>
                </c:pt>
                <c:pt idx="46">
                  <c:v>70.001685720690432</c:v>
                </c:pt>
                <c:pt idx="47">
                  <c:v>71.373222288509723</c:v>
                </c:pt>
                <c:pt idx="48">
                  <c:v>78.970236322991141</c:v>
                </c:pt>
                <c:pt idx="49">
                  <c:v>88.671257451355288</c:v>
                </c:pt>
                <c:pt idx="50">
                  <c:v>98.735288787208191</c:v>
                </c:pt>
                <c:pt idx="51">
                  <c:v>123.50925949502894</c:v>
                </c:pt>
                <c:pt idx="52">
                  <c:v>170.91559474393617</c:v>
                </c:pt>
                <c:pt idx="53">
                  <c:v>155.35949838197811</c:v>
                </c:pt>
                <c:pt idx="54">
                  <c:v>205.34137585119311</c:v>
                </c:pt>
                <c:pt idx="55">
                  <c:v>183.92451087886025</c:v>
                </c:pt>
                <c:pt idx="56">
                  <c:v>171.61102011215084</c:v>
                </c:pt>
                <c:pt idx="57">
                  <c:v>150.24165931299132</c:v>
                </c:pt>
                <c:pt idx="58">
                  <c:v>147.37740431956937</c:v>
                </c:pt>
                <c:pt idx="59">
                  <c:v>156.14668522707498</c:v>
                </c:pt>
                <c:pt idx="60">
                  <c:v>146.3884475774633</c:v>
                </c:pt>
                <c:pt idx="61">
                  <c:v>148.5615486036198</c:v>
                </c:pt>
                <c:pt idx="62">
                  <c:v>148.57300064591757</c:v>
                </c:pt>
                <c:pt idx="63">
                  <c:v>134.05507932446264</c:v>
                </c:pt>
                <c:pt idx="64">
                  <c:v>130.17958603439666</c:v>
                </c:pt>
                <c:pt idx="65">
                  <c:v>120.40095210465239</c:v>
                </c:pt>
                <c:pt idx="66">
                  <c:v>138.40835966298053</c:v>
                </c:pt>
                <c:pt idx="67">
                  <c:v>95.52021980690995</c:v>
                </c:pt>
                <c:pt idx="68">
                  <c:v>139.08417910447761</c:v>
                </c:pt>
                <c:pt idx="69">
                  <c:v>128.26209132666847</c:v>
                </c:pt>
                <c:pt idx="70">
                  <c:v>130.77660866046136</c:v>
                </c:pt>
                <c:pt idx="71">
                  <c:v>171.28758169934642</c:v>
                </c:pt>
                <c:pt idx="72">
                  <c:v>123.39617224880382</c:v>
                </c:pt>
                <c:pt idx="73">
                  <c:v>113.09518230064099</c:v>
                </c:pt>
                <c:pt idx="74">
                  <c:v>104.94624871189708</c:v>
                </c:pt>
                <c:pt idx="75">
                  <c:v>96.222156329263555</c:v>
                </c:pt>
                <c:pt idx="76">
                  <c:v>89.131853538228057</c:v>
                </c:pt>
                <c:pt idx="77">
                  <c:v>84.970389568533719</c:v>
                </c:pt>
                <c:pt idx="78">
                  <c:v>88.466691616766468</c:v>
                </c:pt>
                <c:pt idx="79">
                  <c:v>86.611626541397527</c:v>
                </c:pt>
                <c:pt idx="80">
                  <c:v>83.053874894540201</c:v>
                </c:pt>
                <c:pt idx="81">
                  <c:v>84.060898782024353</c:v>
                </c:pt>
                <c:pt idx="82">
                  <c:v>111.27964189264178</c:v>
                </c:pt>
                <c:pt idx="83">
                  <c:v>108.60286941245364</c:v>
                </c:pt>
                <c:pt idx="84">
                  <c:v>99.53784514877762</c:v>
                </c:pt>
                <c:pt idx="85">
                  <c:v>101.64404203114999</c:v>
                </c:pt>
                <c:pt idx="86">
                  <c:v>108.80273104120946</c:v>
                </c:pt>
                <c:pt idx="87">
                  <c:v>107.04973157925787</c:v>
                </c:pt>
                <c:pt idx="88">
                  <c:v>95.028425865006668</c:v>
                </c:pt>
                <c:pt idx="89">
                  <c:v>96.977124183006538</c:v>
                </c:pt>
                <c:pt idx="90">
                  <c:v>102.25542712151113</c:v>
                </c:pt>
                <c:pt idx="91">
                  <c:v>116.49773697966469</c:v>
                </c:pt>
                <c:pt idx="92">
                  <c:v>116.31608868675384</c:v>
                </c:pt>
                <c:pt idx="93">
                  <c:v>126.09970674486803</c:v>
                </c:pt>
                <c:pt idx="94">
                  <c:v>142.01680672268907</c:v>
                </c:pt>
                <c:pt idx="95">
                  <c:v>130.20036429872496</c:v>
                </c:pt>
                <c:pt idx="96">
                  <c:v>132.79656468062265</c:v>
                </c:pt>
                <c:pt idx="97">
                  <c:v>109.90094190376519</c:v>
                </c:pt>
                <c:pt idx="98">
                  <c:v>106.17459989868478</c:v>
                </c:pt>
                <c:pt idx="99">
                  <c:v>99.996073658172676</c:v>
                </c:pt>
                <c:pt idx="100">
                  <c:v>97.956440123613646</c:v>
                </c:pt>
                <c:pt idx="101">
                  <c:v>95.879155002245298</c:v>
                </c:pt>
                <c:pt idx="102">
                  <c:v>94.605824983044698</c:v>
                </c:pt>
                <c:pt idx="103">
                  <c:v>95.165735567970202</c:v>
                </c:pt>
                <c:pt idx="104">
                  <c:v>102.17355371900827</c:v>
                </c:pt>
                <c:pt idx="105">
                  <c:v>100.70589543113351</c:v>
                </c:pt>
                <c:pt idx="106">
                  <c:v>101.82003691088872</c:v>
                </c:pt>
                <c:pt idx="107">
                  <c:v>91.928060992437622</c:v>
                </c:pt>
                <c:pt idx="108">
                  <c:v>87.519188890078894</c:v>
                </c:pt>
                <c:pt idx="109">
                  <c:v>81.293776668545206</c:v>
                </c:pt>
                <c:pt idx="110">
                  <c:v>81.268601543098711</c:v>
                </c:pt>
                <c:pt idx="111">
                  <c:v>74.023126324261284</c:v>
                </c:pt>
                <c:pt idx="112">
                  <c:v>73.046656776165122</c:v>
                </c:pt>
                <c:pt idx="113">
                  <c:v>72.630891468364467</c:v>
                </c:pt>
                <c:pt idx="114">
                  <c:v>71.462741490340392</c:v>
                </c:pt>
                <c:pt idx="115">
                  <c:v>75.426102557530712</c:v>
                </c:pt>
                <c:pt idx="116">
                  <c:v>79.825137791028382</c:v>
                </c:pt>
                <c:pt idx="117">
                  <c:v>74.565981414627615</c:v>
                </c:pt>
                <c:pt idx="118">
                  <c:v>75.710017251755261</c:v>
                </c:pt>
                <c:pt idx="119">
                  <c:v>69.976656958158699</c:v>
                </c:pt>
                <c:pt idx="120">
                  <c:v>73.609449575450611</c:v>
                </c:pt>
                <c:pt idx="121">
                  <c:v>56.183876401174139</c:v>
                </c:pt>
                <c:pt idx="122">
                  <c:v>55.705172332361194</c:v>
                </c:pt>
                <c:pt idx="123">
                  <c:v>54.525928002691487</c:v>
                </c:pt>
                <c:pt idx="124">
                  <c:v>58.859598360435179</c:v>
                </c:pt>
                <c:pt idx="125">
                  <c:v>60.307570727718719</c:v>
                </c:pt>
                <c:pt idx="126">
                  <c:v>56.948037185318711</c:v>
                </c:pt>
                <c:pt idx="127">
                  <c:v>55.440819441654959</c:v>
                </c:pt>
                <c:pt idx="128">
                  <c:v>50.179918671135646</c:v>
                </c:pt>
                <c:pt idx="129">
                  <c:v>48.016450879156586</c:v>
                </c:pt>
                <c:pt idx="130">
                  <c:v>53.834275027852939</c:v>
                </c:pt>
                <c:pt idx="131">
                  <c:v>47.09261590470058</c:v>
                </c:pt>
                <c:pt idx="132">
                  <c:v>42.493384046946318</c:v>
                </c:pt>
                <c:pt idx="133">
                  <c:v>34.9569844503648</c:v>
                </c:pt>
                <c:pt idx="134">
                  <c:v>32.729808887624124</c:v>
                </c:pt>
                <c:pt idx="135">
                  <c:v>30.816625707005908</c:v>
                </c:pt>
                <c:pt idx="136">
                  <c:v>27.43426888880029</c:v>
                </c:pt>
                <c:pt idx="137">
                  <c:v>26.509335330959104</c:v>
                </c:pt>
                <c:pt idx="138">
                  <c:v>24.281708818716481</c:v>
                </c:pt>
                <c:pt idx="139">
                  <c:v>27.899357900491147</c:v>
                </c:pt>
                <c:pt idx="140">
                  <c:v>25.11244608695652</c:v>
                </c:pt>
                <c:pt idx="141">
                  <c:v>24.01253843737295</c:v>
                </c:pt>
                <c:pt idx="142">
                  <c:v>26.251529331633925</c:v>
                </c:pt>
                <c:pt idx="143">
                  <c:v>25.079832823886413</c:v>
                </c:pt>
                <c:pt idx="144">
                  <c:v>27.256839148312501</c:v>
                </c:pt>
                <c:pt idx="145">
                  <c:v>27.349910728598644</c:v>
                </c:pt>
                <c:pt idx="146">
                  <c:v>28.17764890288559</c:v>
                </c:pt>
                <c:pt idx="147">
                  <c:v>28.479328741724292</c:v>
                </c:pt>
                <c:pt idx="148">
                  <c:v>27.903828154337656</c:v>
                </c:pt>
                <c:pt idx="149">
                  <c:v>28.734947369838846</c:v>
                </c:pt>
                <c:pt idx="150">
                  <c:v>31.712210637042453</c:v>
                </c:pt>
                <c:pt idx="151">
                  <c:v>34.435967646093424</c:v>
                </c:pt>
                <c:pt idx="152">
                  <c:v>37.90947333447204</c:v>
                </c:pt>
                <c:pt idx="153">
                  <c:v>40.615659390052464</c:v>
                </c:pt>
                <c:pt idx="154">
                  <c:v>44.257244778964228</c:v>
                </c:pt>
                <c:pt idx="155">
                  <c:v>43.573432501382619</c:v>
                </c:pt>
                <c:pt idx="156">
                  <c:v>40.896730925641428</c:v>
                </c:pt>
                <c:pt idx="157">
                  <c:v>41.135291334082133</c:v>
                </c:pt>
                <c:pt idx="158">
                  <c:v>39.133152377386743</c:v>
                </c:pt>
                <c:pt idx="159">
                  <c:v>38.911052786788559</c:v>
                </c:pt>
                <c:pt idx="160">
                  <c:v>40.308417345485978</c:v>
                </c:pt>
                <c:pt idx="161">
                  <c:v>44.251494782831202</c:v>
                </c:pt>
                <c:pt idx="162">
                  <c:v>44.911259908123377</c:v>
                </c:pt>
                <c:pt idx="163">
                  <c:v>46.815142912711991</c:v>
                </c:pt>
                <c:pt idx="164">
                  <c:v>47.34046046903719</c:v>
                </c:pt>
                <c:pt idx="165">
                  <c:v>49.839117805271655</c:v>
                </c:pt>
                <c:pt idx="166">
                  <c:v>51.81612095815165</c:v>
                </c:pt>
                <c:pt idx="167">
                  <c:v>52.622224207153117</c:v>
                </c:pt>
                <c:pt idx="168">
                  <c:v>50.146124608401003</c:v>
                </c:pt>
                <c:pt idx="169">
                  <c:v>50.517251321741973</c:v>
                </c:pt>
                <c:pt idx="170">
                  <c:v>49.020353815902666</c:v>
                </c:pt>
                <c:pt idx="171">
                  <c:v>48.006017850839598</c:v>
                </c:pt>
                <c:pt idx="172">
                  <c:v>43.711856243314699</c:v>
                </c:pt>
                <c:pt idx="173">
                  <c:v>46.516162330852723</c:v>
                </c:pt>
                <c:pt idx="174">
                  <c:v>49.091481807399475</c:v>
                </c:pt>
                <c:pt idx="175">
                  <c:v>50.892157403691819</c:v>
                </c:pt>
                <c:pt idx="176">
                  <c:v>51.412529003912958</c:v>
                </c:pt>
                <c:pt idx="177">
                  <c:v>52.775354893410857</c:v>
                </c:pt>
                <c:pt idx="178">
                  <c:v>56.080693231097982</c:v>
                </c:pt>
                <c:pt idx="179">
                  <c:v>58.783082748469397</c:v>
                </c:pt>
                <c:pt idx="180">
                  <c:v>60.832391858095583</c:v>
                </c:pt>
                <c:pt idx="181">
                  <c:v>63.442327179849244</c:v>
                </c:pt>
                <c:pt idx="182">
                  <c:v>67.685022522522516</c:v>
                </c:pt>
                <c:pt idx="183">
                  <c:v>71.640743219991421</c:v>
                </c:pt>
                <c:pt idx="184">
                  <c:v>69.648203302553995</c:v>
                </c:pt>
                <c:pt idx="185">
                  <c:v>66.546798789442107</c:v>
                </c:pt>
                <c:pt idx="186">
                  <c:v>68.023209697627024</c:v>
                </c:pt>
                <c:pt idx="187">
                  <c:v>71.675509993037636</c:v>
                </c:pt>
                <c:pt idx="188">
                  <c:v>68.711876830584245</c:v>
                </c:pt>
                <c:pt idx="189">
                  <c:v>71.11789209261687</c:v>
                </c:pt>
                <c:pt idx="190">
                  <c:v>81.438660757195493</c:v>
                </c:pt>
                <c:pt idx="191">
                  <c:v>85.020375792945941</c:v>
                </c:pt>
                <c:pt idx="192">
                  <c:v>94.294531787363653</c:v>
                </c:pt>
                <c:pt idx="193">
                  <c:v>79.209020074141421</c:v>
                </c:pt>
                <c:pt idx="194">
                  <c:v>75.608786411557986</c:v>
                </c:pt>
                <c:pt idx="195">
                  <c:v>75.580766044258951</c:v>
                </c:pt>
                <c:pt idx="196">
                  <c:v>79.895544402329861</c:v>
                </c:pt>
                <c:pt idx="197">
                  <c:v>81.286945453601831</c:v>
                </c:pt>
                <c:pt idx="198">
                  <c:v>87.750099061112522</c:v>
                </c:pt>
                <c:pt idx="199">
                  <c:v>90.69826823820047</c:v>
                </c:pt>
                <c:pt idx="200">
                  <c:v>97.411548148148157</c:v>
                </c:pt>
                <c:pt idx="201">
                  <c:v>95.77226679774644</c:v>
                </c:pt>
                <c:pt idx="202">
                  <c:v>108.0193226305403</c:v>
                </c:pt>
                <c:pt idx="203">
                  <c:v>114.35420486302542</c:v>
                </c:pt>
                <c:pt idx="204">
                  <c:v>107.99596232450683</c:v>
                </c:pt>
                <c:pt idx="205">
                  <c:v>98.382623316243681</c:v>
                </c:pt>
                <c:pt idx="206">
                  <c:v>99.284155323920615</c:v>
                </c:pt>
                <c:pt idx="207">
                  <c:v>107.94407374617151</c:v>
                </c:pt>
                <c:pt idx="208">
                  <c:v>109.92585487944629</c:v>
                </c:pt>
                <c:pt idx="209">
                  <c:v>108.66962044248525</c:v>
                </c:pt>
                <c:pt idx="210">
                  <c:v>117.42238368568694</c:v>
                </c:pt>
                <c:pt idx="211">
                  <c:v>118.73461006340433</c:v>
                </c:pt>
                <c:pt idx="212">
                  <c:v>120.95100729639124</c:v>
                </c:pt>
                <c:pt idx="213">
                  <c:v>126.52328557375647</c:v>
                </c:pt>
                <c:pt idx="214">
                  <c:v>128.92236103970296</c:v>
                </c:pt>
                <c:pt idx="215">
                  <c:v>143.53572460167194</c:v>
                </c:pt>
                <c:pt idx="216">
                  <c:v>141.88518712233929</c:v>
                </c:pt>
                <c:pt idx="217">
                  <c:v>135.14970142807783</c:v>
                </c:pt>
                <c:pt idx="218">
                  <c:v>134.30310398643161</c:v>
                </c:pt>
                <c:pt idx="219">
                  <c:v>134.12133749082125</c:v>
                </c:pt>
                <c:pt idx="220">
                  <c:v>137.44785867101044</c:v>
                </c:pt>
                <c:pt idx="221">
                  <c:v>137.72593680833094</c:v>
                </c:pt>
                <c:pt idx="222">
                  <c:v>126.34179954200629</c:v>
                </c:pt>
                <c:pt idx="223">
                  <c:v>114.99945464246601</c:v>
                </c:pt>
                <c:pt idx="224">
                  <c:v>113.21432311692354</c:v>
                </c:pt>
                <c:pt idx="225">
                  <c:v>116.66976346577087</c:v>
                </c:pt>
                <c:pt idx="226">
                  <c:v>108.99183831325301</c:v>
                </c:pt>
                <c:pt idx="227">
                  <c:v>103.25224183120741</c:v>
                </c:pt>
                <c:pt idx="228">
                  <c:v>99.386568170408083</c:v>
                </c:pt>
                <c:pt idx="229">
                  <c:v>95.266596244639842</c:v>
                </c:pt>
                <c:pt idx="230">
                  <c:v>94.812854983570645</c:v>
                </c:pt>
                <c:pt idx="231">
                  <c:v>90.166959269255329</c:v>
                </c:pt>
                <c:pt idx="232">
                  <c:v>91.726068210258191</c:v>
                </c:pt>
                <c:pt idx="233">
                  <c:v>97.417311589469364</c:v>
                </c:pt>
                <c:pt idx="234">
                  <c:v>93.331810128991634</c:v>
                </c:pt>
                <c:pt idx="235">
                  <c:v>95.620856444974407</c:v>
                </c:pt>
                <c:pt idx="236">
                  <c:v>94.826635376289502</c:v>
                </c:pt>
                <c:pt idx="237">
                  <c:v>102.20831361954276</c:v>
                </c:pt>
                <c:pt idx="238">
                  <c:v>107.59186794632542</c:v>
                </c:pt>
                <c:pt idx="239">
                  <c:v>108.23411941796287</c:v>
                </c:pt>
                <c:pt idx="240">
                  <c:v>105.27710829140233</c:v>
                </c:pt>
                <c:pt idx="241">
                  <c:v>90.701584037015621</c:v>
                </c:pt>
                <c:pt idx="242">
                  <c:v>90.770514833942997</c:v>
                </c:pt>
                <c:pt idx="243">
                  <c:v>99.548547084367243</c:v>
                </c:pt>
                <c:pt idx="244">
                  <c:v>104.75096318211703</c:v>
                </c:pt>
                <c:pt idx="245">
                  <c:v>104.08245160098836</c:v>
                </c:pt>
                <c:pt idx="246">
                  <c:v>108.26978087458788</c:v>
                </c:pt>
                <c:pt idx="247">
                  <c:v>107.94370645167976</c:v>
                </c:pt>
                <c:pt idx="248">
                  <c:v>109.67919293346937</c:v>
                </c:pt>
                <c:pt idx="249">
                  <c:v>115.00126865557876</c:v>
                </c:pt>
                <c:pt idx="250">
                  <c:v>123.80633734395299</c:v>
                </c:pt>
                <c:pt idx="251">
                  <c:v>136.7767875482059</c:v>
                </c:pt>
                <c:pt idx="252">
                  <c:v>142.66442004927302</c:v>
                </c:pt>
                <c:pt idx="253">
                  <c:v>142.84801253038663</c:v>
                </c:pt>
                <c:pt idx="254">
                  <c:v>142.19954851900039</c:v>
                </c:pt>
                <c:pt idx="255">
                  <c:v>144.61106497230418</c:v>
                </c:pt>
                <c:pt idx="256">
                  <c:v>140.97521506010264</c:v>
                </c:pt>
                <c:pt idx="257">
                  <c:v>142.55947657757764</c:v>
                </c:pt>
                <c:pt idx="258">
                  <c:v>137.61087546578591</c:v>
                </c:pt>
                <c:pt idx="259">
                  <c:v>133.13706905452921</c:v>
                </c:pt>
                <c:pt idx="260">
                  <c:v>127.21148595487139</c:v>
                </c:pt>
                <c:pt idx="261">
                  <c:v>125.76935380421712</c:v>
                </c:pt>
                <c:pt idx="262">
                  <c:v>138.15614556830818</c:v>
                </c:pt>
                <c:pt idx="263">
                  <c:v>154.99193856146383</c:v>
                </c:pt>
                <c:pt idx="264">
                  <c:v>137.38433244960231</c:v>
                </c:pt>
                <c:pt idx="265">
                  <c:v>148.8629988213504</c:v>
                </c:pt>
                <c:pt idx="266">
                  <c:v>137.71091177184138</c:v>
                </c:pt>
                <c:pt idx="267">
                  <c:v>137.86295228479975</c:v>
                </c:pt>
                <c:pt idx="268">
                  <c:v>137.96241396589903</c:v>
                </c:pt>
                <c:pt idx="269">
                  <c:v>142.19171888581846</c:v>
                </c:pt>
                <c:pt idx="270">
                  <c:v>140.42682815872487</c:v>
                </c:pt>
                <c:pt idx="271">
                  <c:v>131.81927122826022</c:v>
                </c:pt>
                <c:pt idx="272">
                  <c:v>124.17005540046623</c:v>
                </c:pt>
                <c:pt idx="273">
                  <c:v>141.11814674896243</c:v>
                </c:pt>
                <c:pt idx="274">
                  <c:v>139.82685413416539</c:v>
                </c:pt>
                <c:pt idx="275">
                  <c:v>148.13964778455824</c:v>
                </c:pt>
                <c:pt idx="276">
                  <c:v>146.27563372057554</c:v>
                </c:pt>
                <c:pt idx="277">
                  <c:v>139.9466349059602</c:v>
                </c:pt>
                <c:pt idx="278">
                  <c:v>131.68148423878048</c:v>
                </c:pt>
                <c:pt idx="279">
                  <c:v>133.411641353801</c:v>
                </c:pt>
                <c:pt idx="280">
                  <c:v>126.94971507359791</c:v>
                </c:pt>
                <c:pt idx="281">
                  <c:v>123.05457673003598</c:v>
                </c:pt>
                <c:pt idx="282">
                  <c:v>116.43547204686632</c:v>
                </c:pt>
                <c:pt idx="283">
                  <c:v>109.70085260261524</c:v>
                </c:pt>
                <c:pt idx="284">
                  <c:v>104.98918476354297</c:v>
                </c:pt>
                <c:pt idx="285">
                  <c:v>107.3433197577186</c:v>
                </c:pt>
                <c:pt idx="286">
                  <c:v>105.59713583220096</c:v>
                </c:pt>
                <c:pt idx="287">
                  <c:v>119.76487039034467</c:v>
                </c:pt>
                <c:pt idx="288">
                  <c:v>122.03062352992109</c:v>
                </c:pt>
                <c:pt idx="289">
                  <c:v>119.10006234133638</c:v>
                </c:pt>
                <c:pt idx="290">
                  <c:v>123.31229665500365</c:v>
                </c:pt>
                <c:pt idx="291">
                  <c:v>120.68281664944595</c:v>
                </c:pt>
                <c:pt idx="292">
                  <c:v>118.74124505939092</c:v>
                </c:pt>
                <c:pt idx="293">
                  <c:v>121.47554578064567</c:v>
                </c:pt>
                <c:pt idx="294">
                  <c:v>120.66245723300588</c:v>
                </c:pt>
                <c:pt idx="295">
                  <c:v>120.90528789682716</c:v>
                </c:pt>
                <c:pt idx="296">
                  <c:v>120.64550156986718</c:v>
                </c:pt>
                <c:pt idx="297">
                  <c:v>115.96475135878235</c:v>
                </c:pt>
                <c:pt idx="298">
                  <c:v>116.34031198434775</c:v>
                </c:pt>
                <c:pt idx="299">
                  <c:v>113.90907901832325</c:v>
                </c:pt>
                <c:pt idx="300">
                  <c:v>110.5586799447417</c:v>
                </c:pt>
                <c:pt idx="301">
                  <c:v>106.04925366994014</c:v>
                </c:pt>
                <c:pt idx="302">
                  <c:v>113.41292095085484</c:v>
                </c:pt>
                <c:pt idx="303">
                  <c:v>112.38809653891865</c:v>
                </c:pt>
                <c:pt idx="304">
                  <c:v>109.79136212599418</c:v>
                </c:pt>
                <c:pt idx="305">
                  <c:v>111.31542804492857</c:v>
                </c:pt>
                <c:pt idx="306">
                  <c:v>106.78822198018372</c:v>
                </c:pt>
                <c:pt idx="307">
                  <c:v>106.19657829094906</c:v>
                </c:pt>
                <c:pt idx="308">
                  <c:v>100.52127240990582</c:v>
                </c:pt>
                <c:pt idx="309">
                  <c:v>100.65875749577162</c:v>
                </c:pt>
                <c:pt idx="310">
                  <c:v>106.30587408304253</c:v>
                </c:pt>
                <c:pt idx="311">
                  <c:v>110.65025531845737</c:v>
                </c:pt>
                <c:pt idx="312">
                  <c:v>109.83110919241538</c:v>
                </c:pt>
                <c:pt idx="313">
                  <c:v>110.07567690524061</c:v>
                </c:pt>
                <c:pt idx="314">
                  <c:v>110.41384872519889</c:v>
                </c:pt>
                <c:pt idx="315">
                  <c:v>119.76047805847587</c:v>
                </c:pt>
                <c:pt idx="316">
                  <c:v>131.43882941962823</c:v>
                </c:pt>
                <c:pt idx="317">
                  <c:v>133.07880010496623</c:v>
                </c:pt>
                <c:pt idx="318">
                  <c:v>133.89848036227465</c:v>
                </c:pt>
                <c:pt idx="319">
                  <c:v>169.03825255371609</c:v>
                </c:pt>
                <c:pt idx="320">
                  <c:v>165.95425749750839</c:v>
                </c:pt>
                <c:pt idx="321">
                  <c:v>165.33488136807236</c:v>
                </c:pt>
                <c:pt idx="322">
                  <c:v>176.30165889271956</c:v>
                </c:pt>
                <c:pt idx="323">
                  <c:v>173.12283137787259</c:v>
                </c:pt>
                <c:pt idx="324">
                  <c:v>168.94343880350235</c:v>
                </c:pt>
                <c:pt idx="325">
                  <c:v>167.768224152735</c:v>
                </c:pt>
                <c:pt idx="326">
                  <c:v>155.9061944946755</c:v>
                </c:pt>
                <c:pt idx="327">
                  <c:v>155.50003847671667</c:v>
                </c:pt>
                <c:pt idx="328">
                  <c:v>145.439239290004</c:v>
                </c:pt>
                <c:pt idx="329">
                  <c:v>145.42696833503575</c:v>
                </c:pt>
                <c:pt idx="330">
                  <c:v>144.3436966923237</c:v>
                </c:pt>
                <c:pt idx="331">
                  <c:v>141.0357726562714</c:v>
                </c:pt>
                <c:pt idx="332">
                  <c:v>138.32901133650267</c:v>
                </c:pt>
                <c:pt idx="333">
                  <c:v>122.97797492163009</c:v>
                </c:pt>
                <c:pt idx="334">
                  <c:v>127.92636925509362</c:v>
                </c:pt>
                <c:pt idx="335">
                  <c:v>107.85357542264377</c:v>
                </c:pt>
                <c:pt idx="336">
                  <c:v>114.77843817638369</c:v>
                </c:pt>
                <c:pt idx="337">
                  <c:v>104.43877823298514</c:v>
                </c:pt>
                <c:pt idx="338">
                  <c:v>99.253779354793281</c:v>
                </c:pt>
                <c:pt idx="339">
                  <c:v>101.39218350836586</c:v>
                </c:pt>
                <c:pt idx="340">
                  <c:v>99.613276040672545</c:v>
                </c:pt>
                <c:pt idx="341">
                  <c:v>92.100064793042193</c:v>
                </c:pt>
                <c:pt idx="342">
                  <c:v>91.815621058508199</c:v>
                </c:pt>
                <c:pt idx="343">
                  <c:v>96.663742030302899</c:v>
                </c:pt>
                <c:pt idx="344">
                  <c:v>95.798794323289499</c:v>
                </c:pt>
                <c:pt idx="345">
                  <c:v>91.466561360874849</c:v>
                </c:pt>
                <c:pt idx="346">
                  <c:v>89.971656816177131</c:v>
                </c:pt>
                <c:pt idx="347">
                  <c:v>90.090720190695734</c:v>
                </c:pt>
                <c:pt idx="348">
                  <c:v>90.222194233081368</c:v>
                </c:pt>
                <c:pt idx="349">
                  <c:v>81.971015369579135</c:v>
                </c:pt>
                <c:pt idx="350">
                  <c:v>81.409173723350222</c:v>
                </c:pt>
                <c:pt idx="351">
                  <c:v>82.2434572965211</c:v>
                </c:pt>
                <c:pt idx="352">
                  <c:v>81.863171488297041</c:v>
                </c:pt>
                <c:pt idx="353">
                  <c:v>80.257755281436445</c:v>
                </c:pt>
                <c:pt idx="354">
                  <c:v>80.273503560829212</c:v>
                </c:pt>
                <c:pt idx="355">
                  <c:v>81.617264806057193</c:v>
                </c:pt>
                <c:pt idx="356">
                  <c:v>83.990418014704829</c:v>
                </c:pt>
                <c:pt idx="357">
                  <c:v>83.157125560698404</c:v>
                </c:pt>
                <c:pt idx="358">
                  <c:v>83.43258093693612</c:v>
                </c:pt>
                <c:pt idx="359">
                  <c:v>81.544330743443112</c:v>
                </c:pt>
                <c:pt idx="360">
                  <c:v>77.483616602725021</c:v>
                </c:pt>
                <c:pt idx="361">
                  <c:v>74.436487974005857</c:v>
                </c:pt>
                <c:pt idx="362">
                  <c:v>74.192974085640273</c:v>
                </c:pt>
                <c:pt idx="363">
                  <c:v>74.576800146376939</c:v>
                </c:pt>
                <c:pt idx="364">
                  <c:v>75.991850800396776</c:v>
                </c:pt>
                <c:pt idx="365">
                  <c:v>77.235890437289768</c:v>
                </c:pt>
                <c:pt idx="366">
                  <c:v>79.938421209242222</c:v>
                </c:pt>
                <c:pt idx="367">
                  <c:v>80.172890697841211</c:v>
                </c:pt>
                <c:pt idx="368">
                  <c:v>81.062977014036136</c:v>
                </c:pt>
                <c:pt idx="369">
                  <c:v>84.320383003670273</c:v>
                </c:pt>
                <c:pt idx="370">
                  <c:v>85.404618332169761</c:v>
                </c:pt>
                <c:pt idx="371">
                  <c:v>85.441774610357541</c:v>
                </c:pt>
                <c:pt idx="372">
                  <c:v>89.835166855001788</c:v>
                </c:pt>
                <c:pt idx="373">
                  <c:v>87.285768940778283</c:v>
                </c:pt>
                <c:pt idx="374">
                  <c:v>86.519584878543938</c:v>
                </c:pt>
                <c:pt idx="375">
                  <c:v>90.152882395329698</c:v>
                </c:pt>
                <c:pt idx="376">
                  <c:v>100.30350124815236</c:v>
                </c:pt>
                <c:pt idx="377">
                  <c:v>109.08711775381823</c:v>
                </c:pt>
                <c:pt idx="378">
                  <c:v>114.40054809735848</c:v>
                </c:pt>
                <c:pt idx="379">
                  <c:v>128.16633056701286</c:v>
                </c:pt>
                <c:pt idx="380">
                  <c:v>130.25174215542063</c:v>
                </c:pt>
                <c:pt idx="381">
                  <c:v>155.01740793413924</c:v>
                </c:pt>
                <c:pt idx="382">
                  <c:v>152.91073202923116</c:v>
                </c:pt>
                <c:pt idx="383">
                  <c:v>155.26160569360391</c:v>
                </c:pt>
                <c:pt idx="384">
                  <c:v>155.8956508618879</c:v>
                </c:pt>
                <c:pt idx="385">
                  <c:v>159.49185848899143</c:v>
                </c:pt>
                <c:pt idx="386">
                  <c:v>153.07310134199707</c:v>
                </c:pt>
                <c:pt idx="387">
                  <c:v>149.54524996751894</c:v>
                </c:pt>
                <c:pt idx="388">
                  <c:v>153.17007715317976</c:v>
                </c:pt>
                <c:pt idx="389">
                  <c:v>156.47747203803496</c:v>
                </c:pt>
                <c:pt idx="390">
                  <c:v>160.66345339483752</c:v>
                </c:pt>
                <c:pt idx="391">
                  <c:v>162.88846347515474</c:v>
                </c:pt>
                <c:pt idx="392">
                  <c:v>141.58691476319524</c:v>
                </c:pt>
                <c:pt idx="393">
                  <c:v>141.05854534428434</c:v>
                </c:pt>
                <c:pt idx="394">
                  <c:v>133.39469439999999</c:v>
                </c:pt>
                <c:pt idx="395">
                  <c:v>146.31960043629448</c:v>
                </c:pt>
                <c:pt idx="396">
                  <c:v>144.86726712075102</c:v>
                </c:pt>
                <c:pt idx="397">
                  <c:v>142.70285369317105</c:v>
                </c:pt>
                <c:pt idx="398">
                  <c:v>147.34877279445868</c:v>
                </c:pt>
                <c:pt idx="399">
                  <c:v>152.86592252799142</c:v>
                </c:pt>
                <c:pt idx="400">
                  <c:v>152.76063590516972</c:v>
                </c:pt>
                <c:pt idx="401">
                  <c:v>154.89717822259107</c:v>
                </c:pt>
                <c:pt idx="402">
                  <c:v>152.35343290864179</c:v>
                </c:pt>
                <c:pt idx="403">
                  <c:v>143.05185308988703</c:v>
                </c:pt>
                <c:pt idx="404">
                  <c:v>145.57158635255556</c:v>
                </c:pt>
                <c:pt idx="405">
                  <c:v>155.48773342264479</c:v>
                </c:pt>
                <c:pt idx="406">
                  <c:v>173.92829768689211</c:v>
                </c:pt>
                <c:pt idx="407">
                  <c:v>178.58815083512161</c:v>
                </c:pt>
                <c:pt idx="408">
                  <c:v>185.74873717535027</c:v>
                </c:pt>
                <c:pt idx="409">
                  <c:v>198.21581505662544</c:v>
                </c:pt>
                <c:pt idx="410">
                  <c:v>211.13237240056475</c:v>
                </c:pt>
                <c:pt idx="411">
                  <c:v>217.99421700174048</c:v>
                </c:pt>
                <c:pt idx="412">
                  <c:v>221.03144927606775</c:v>
                </c:pt>
                <c:pt idx="413">
                  <c:v>238.03325019387921</c:v>
                </c:pt>
                <c:pt idx="414">
                  <c:v>250.98543062945959</c:v>
                </c:pt>
                <c:pt idx="415">
                  <c:v>253.73440014968077</c:v>
                </c:pt>
                <c:pt idx="416">
                  <c:v>252.06421100554377</c:v>
                </c:pt>
                <c:pt idx="417">
                  <c:v>266.59951865512687</c:v>
                </c:pt>
                <c:pt idx="418">
                  <c:v>299.60289247568085</c:v>
                </c:pt>
                <c:pt idx="419">
                  <c:v>317.92754104257494</c:v>
                </c:pt>
                <c:pt idx="420">
                  <c:v>345.1028795177275</c:v>
                </c:pt>
                <c:pt idx="421">
                  <c:v>328.35550131427794</c:v>
                </c:pt>
                <c:pt idx="422">
                  <c:v>291.28684936693213</c:v>
                </c:pt>
                <c:pt idx="423">
                  <c:v>265.84977306255081</c:v>
                </c:pt>
                <c:pt idx="424">
                  <c:v>245.65045692411752</c:v>
                </c:pt>
                <c:pt idx="425">
                  <c:v>243.87804260555257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3C1-4400-8A80-902881B38993}"/>
            </c:ext>
          </c:extLst>
        </c:ser>
        <c:ser>
          <c:idx val="1"/>
          <c:order val="1"/>
          <c:tx>
            <c:strRef>
              <c:f>'PREÇO MÉDIO (US$ - SACA)'!$C$3</c:f>
              <c:strCache>
                <c:ptCount val="1"/>
                <c:pt idx="0">
                  <c:v> Arábica </c:v>
                </c:pt>
              </c:strCache>
            </c:strRef>
          </c:tx>
          <c:spPr>
            <a:ln w="381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'PREÇO MÉDIO (US$ - SACA)'!$A$7:$A$432</c:f>
              <c:numCache>
                <c:formatCode>mmm\-yy</c:formatCode>
                <c:ptCount val="426"/>
                <c:pt idx="0">
                  <c:v>32993</c:v>
                </c:pt>
                <c:pt idx="1">
                  <c:v>33024</c:v>
                </c:pt>
                <c:pt idx="2">
                  <c:v>33054</c:v>
                </c:pt>
                <c:pt idx="3">
                  <c:v>33085</c:v>
                </c:pt>
                <c:pt idx="4">
                  <c:v>33116</c:v>
                </c:pt>
                <c:pt idx="5">
                  <c:v>33146</c:v>
                </c:pt>
                <c:pt idx="6">
                  <c:v>33177</c:v>
                </c:pt>
                <c:pt idx="7">
                  <c:v>33207</c:v>
                </c:pt>
                <c:pt idx="8">
                  <c:v>33238</c:v>
                </c:pt>
                <c:pt idx="9">
                  <c:v>33269</c:v>
                </c:pt>
                <c:pt idx="10">
                  <c:v>33297</c:v>
                </c:pt>
                <c:pt idx="11">
                  <c:v>33328</c:v>
                </c:pt>
                <c:pt idx="12">
                  <c:v>33358</c:v>
                </c:pt>
                <c:pt idx="13">
                  <c:v>33389</c:v>
                </c:pt>
                <c:pt idx="14">
                  <c:v>33419</c:v>
                </c:pt>
                <c:pt idx="15">
                  <c:v>33450</c:v>
                </c:pt>
                <c:pt idx="16">
                  <c:v>33481</c:v>
                </c:pt>
                <c:pt idx="17">
                  <c:v>33511</c:v>
                </c:pt>
                <c:pt idx="18">
                  <c:v>33542</c:v>
                </c:pt>
                <c:pt idx="19">
                  <c:v>33572</c:v>
                </c:pt>
                <c:pt idx="20">
                  <c:v>33603</c:v>
                </c:pt>
                <c:pt idx="21">
                  <c:v>33634</c:v>
                </c:pt>
                <c:pt idx="22">
                  <c:v>33663</c:v>
                </c:pt>
                <c:pt idx="23">
                  <c:v>33694</c:v>
                </c:pt>
                <c:pt idx="24">
                  <c:v>33724</c:v>
                </c:pt>
                <c:pt idx="25">
                  <c:v>33755</c:v>
                </c:pt>
                <c:pt idx="26">
                  <c:v>33785</c:v>
                </c:pt>
                <c:pt idx="27">
                  <c:v>33816</c:v>
                </c:pt>
                <c:pt idx="28">
                  <c:v>33847</c:v>
                </c:pt>
                <c:pt idx="29">
                  <c:v>33877</c:v>
                </c:pt>
                <c:pt idx="30">
                  <c:v>33908</c:v>
                </c:pt>
                <c:pt idx="31">
                  <c:v>33938</c:v>
                </c:pt>
                <c:pt idx="32">
                  <c:v>33969</c:v>
                </c:pt>
                <c:pt idx="33">
                  <c:v>34000</c:v>
                </c:pt>
                <c:pt idx="34">
                  <c:v>34028</c:v>
                </c:pt>
                <c:pt idx="35">
                  <c:v>34059</c:v>
                </c:pt>
                <c:pt idx="36">
                  <c:v>34089</c:v>
                </c:pt>
                <c:pt idx="37">
                  <c:v>34120</c:v>
                </c:pt>
                <c:pt idx="38">
                  <c:v>34150</c:v>
                </c:pt>
                <c:pt idx="39">
                  <c:v>34181</c:v>
                </c:pt>
                <c:pt idx="40">
                  <c:v>34212</c:v>
                </c:pt>
                <c:pt idx="41">
                  <c:v>34242</c:v>
                </c:pt>
                <c:pt idx="42">
                  <c:v>34273</c:v>
                </c:pt>
                <c:pt idx="43">
                  <c:v>34303</c:v>
                </c:pt>
                <c:pt idx="44">
                  <c:v>34334</c:v>
                </c:pt>
                <c:pt idx="45">
                  <c:v>34365</c:v>
                </c:pt>
                <c:pt idx="46">
                  <c:v>34393</c:v>
                </c:pt>
                <c:pt idx="47">
                  <c:v>34424</c:v>
                </c:pt>
                <c:pt idx="48">
                  <c:v>34454</c:v>
                </c:pt>
                <c:pt idx="49">
                  <c:v>34485</c:v>
                </c:pt>
                <c:pt idx="50">
                  <c:v>34515</c:v>
                </c:pt>
                <c:pt idx="51">
                  <c:v>34546</c:v>
                </c:pt>
                <c:pt idx="52">
                  <c:v>34577</c:v>
                </c:pt>
                <c:pt idx="53">
                  <c:v>34607</c:v>
                </c:pt>
                <c:pt idx="54">
                  <c:v>34638</c:v>
                </c:pt>
                <c:pt idx="55">
                  <c:v>34668</c:v>
                </c:pt>
                <c:pt idx="56">
                  <c:v>34699</c:v>
                </c:pt>
                <c:pt idx="57">
                  <c:v>34730</c:v>
                </c:pt>
                <c:pt idx="58">
                  <c:v>34758</c:v>
                </c:pt>
                <c:pt idx="59">
                  <c:v>34789</c:v>
                </c:pt>
                <c:pt idx="60">
                  <c:v>34819</c:v>
                </c:pt>
                <c:pt idx="61">
                  <c:v>34850</c:v>
                </c:pt>
                <c:pt idx="62">
                  <c:v>34880</c:v>
                </c:pt>
                <c:pt idx="63">
                  <c:v>34911</c:v>
                </c:pt>
                <c:pt idx="64">
                  <c:v>34942</c:v>
                </c:pt>
                <c:pt idx="65">
                  <c:v>34972</c:v>
                </c:pt>
                <c:pt idx="66">
                  <c:v>35003</c:v>
                </c:pt>
                <c:pt idx="67">
                  <c:v>35033</c:v>
                </c:pt>
                <c:pt idx="68">
                  <c:v>35064</c:v>
                </c:pt>
                <c:pt idx="69">
                  <c:v>35095</c:v>
                </c:pt>
                <c:pt idx="70">
                  <c:v>35124</c:v>
                </c:pt>
                <c:pt idx="71">
                  <c:v>35155</c:v>
                </c:pt>
                <c:pt idx="72">
                  <c:v>35185</c:v>
                </c:pt>
                <c:pt idx="73">
                  <c:v>35216</c:v>
                </c:pt>
                <c:pt idx="74">
                  <c:v>35246</c:v>
                </c:pt>
                <c:pt idx="75">
                  <c:v>35277</c:v>
                </c:pt>
                <c:pt idx="76">
                  <c:v>35308</c:v>
                </c:pt>
                <c:pt idx="77">
                  <c:v>35338</c:v>
                </c:pt>
                <c:pt idx="78">
                  <c:v>35369</c:v>
                </c:pt>
                <c:pt idx="79">
                  <c:v>35399</c:v>
                </c:pt>
                <c:pt idx="80">
                  <c:v>35430</c:v>
                </c:pt>
                <c:pt idx="81">
                  <c:v>35461</c:v>
                </c:pt>
                <c:pt idx="82">
                  <c:v>35489</c:v>
                </c:pt>
                <c:pt idx="83">
                  <c:v>35520</c:v>
                </c:pt>
                <c:pt idx="84">
                  <c:v>35550</c:v>
                </c:pt>
                <c:pt idx="85">
                  <c:v>35581</c:v>
                </c:pt>
                <c:pt idx="86">
                  <c:v>35611</c:v>
                </c:pt>
                <c:pt idx="87">
                  <c:v>35642</c:v>
                </c:pt>
                <c:pt idx="88">
                  <c:v>35673</c:v>
                </c:pt>
                <c:pt idx="89">
                  <c:v>35703</c:v>
                </c:pt>
                <c:pt idx="90">
                  <c:v>35734</c:v>
                </c:pt>
                <c:pt idx="91">
                  <c:v>35764</c:v>
                </c:pt>
                <c:pt idx="92">
                  <c:v>35795</c:v>
                </c:pt>
                <c:pt idx="93">
                  <c:v>35826</c:v>
                </c:pt>
                <c:pt idx="94">
                  <c:v>35854</c:v>
                </c:pt>
                <c:pt idx="95">
                  <c:v>35885</c:v>
                </c:pt>
                <c:pt idx="96">
                  <c:v>35915</c:v>
                </c:pt>
                <c:pt idx="97">
                  <c:v>35946</c:v>
                </c:pt>
                <c:pt idx="98">
                  <c:v>35976</c:v>
                </c:pt>
                <c:pt idx="99">
                  <c:v>36007</c:v>
                </c:pt>
                <c:pt idx="100">
                  <c:v>36038</c:v>
                </c:pt>
                <c:pt idx="101">
                  <c:v>36068</c:v>
                </c:pt>
                <c:pt idx="102">
                  <c:v>36099</c:v>
                </c:pt>
                <c:pt idx="103">
                  <c:v>36129</c:v>
                </c:pt>
                <c:pt idx="104">
                  <c:v>36160</c:v>
                </c:pt>
                <c:pt idx="105">
                  <c:v>36191</c:v>
                </c:pt>
                <c:pt idx="106">
                  <c:v>36219</c:v>
                </c:pt>
                <c:pt idx="107">
                  <c:v>36250</c:v>
                </c:pt>
                <c:pt idx="108">
                  <c:v>36280</c:v>
                </c:pt>
                <c:pt idx="109">
                  <c:v>36311</c:v>
                </c:pt>
                <c:pt idx="110">
                  <c:v>36341</c:v>
                </c:pt>
                <c:pt idx="111">
                  <c:v>36372</c:v>
                </c:pt>
                <c:pt idx="112">
                  <c:v>36403</c:v>
                </c:pt>
                <c:pt idx="113">
                  <c:v>36433</c:v>
                </c:pt>
                <c:pt idx="114">
                  <c:v>36464</c:v>
                </c:pt>
                <c:pt idx="115">
                  <c:v>36494</c:v>
                </c:pt>
                <c:pt idx="116">
                  <c:v>36525</c:v>
                </c:pt>
                <c:pt idx="117">
                  <c:v>36556</c:v>
                </c:pt>
                <c:pt idx="118">
                  <c:v>36585</c:v>
                </c:pt>
                <c:pt idx="119">
                  <c:v>36616</c:v>
                </c:pt>
                <c:pt idx="120">
                  <c:v>36646</c:v>
                </c:pt>
                <c:pt idx="121">
                  <c:v>36677</c:v>
                </c:pt>
                <c:pt idx="122">
                  <c:v>36707</c:v>
                </c:pt>
                <c:pt idx="123">
                  <c:v>36738</c:v>
                </c:pt>
                <c:pt idx="124">
                  <c:v>36769</c:v>
                </c:pt>
                <c:pt idx="125">
                  <c:v>36799</c:v>
                </c:pt>
                <c:pt idx="126">
                  <c:v>36830</c:v>
                </c:pt>
                <c:pt idx="127">
                  <c:v>36860</c:v>
                </c:pt>
                <c:pt idx="128">
                  <c:v>36891</c:v>
                </c:pt>
                <c:pt idx="129">
                  <c:v>36922</c:v>
                </c:pt>
                <c:pt idx="130">
                  <c:v>36950</c:v>
                </c:pt>
                <c:pt idx="131">
                  <c:v>36981</c:v>
                </c:pt>
                <c:pt idx="132">
                  <c:v>37011</c:v>
                </c:pt>
                <c:pt idx="133">
                  <c:v>37042</c:v>
                </c:pt>
                <c:pt idx="134">
                  <c:v>37072</c:v>
                </c:pt>
                <c:pt idx="135">
                  <c:v>37103</c:v>
                </c:pt>
                <c:pt idx="136">
                  <c:v>37134</c:v>
                </c:pt>
                <c:pt idx="137">
                  <c:v>37164</c:v>
                </c:pt>
                <c:pt idx="138">
                  <c:v>37195</c:v>
                </c:pt>
                <c:pt idx="139">
                  <c:v>37225</c:v>
                </c:pt>
                <c:pt idx="140">
                  <c:v>37256</c:v>
                </c:pt>
                <c:pt idx="141">
                  <c:v>37287</c:v>
                </c:pt>
                <c:pt idx="142">
                  <c:v>37315</c:v>
                </c:pt>
                <c:pt idx="143">
                  <c:v>37346</c:v>
                </c:pt>
                <c:pt idx="144">
                  <c:v>37376</c:v>
                </c:pt>
                <c:pt idx="145">
                  <c:v>37407</c:v>
                </c:pt>
                <c:pt idx="146">
                  <c:v>37437</c:v>
                </c:pt>
                <c:pt idx="147">
                  <c:v>37468</c:v>
                </c:pt>
                <c:pt idx="148">
                  <c:v>37499</c:v>
                </c:pt>
                <c:pt idx="149">
                  <c:v>37529</c:v>
                </c:pt>
                <c:pt idx="150">
                  <c:v>37560</c:v>
                </c:pt>
                <c:pt idx="151">
                  <c:v>37590</c:v>
                </c:pt>
                <c:pt idx="152">
                  <c:v>37621</c:v>
                </c:pt>
                <c:pt idx="153">
                  <c:v>37652</c:v>
                </c:pt>
                <c:pt idx="154">
                  <c:v>37680</c:v>
                </c:pt>
                <c:pt idx="155">
                  <c:v>37711</c:v>
                </c:pt>
                <c:pt idx="156">
                  <c:v>37741</c:v>
                </c:pt>
                <c:pt idx="157">
                  <c:v>37772</c:v>
                </c:pt>
                <c:pt idx="158">
                  <c:v>37802</c:v>
                </c:pt>
                <c:pt idx="159">
                  <c:v>37833</c:v>
                </c:pt>
                <c:pt idx="160">
                  <c:v>37864</c:v>
                </c:pt>
                <c:pt idx="161">
                  <c:v>37894</c:v>
                </c:pt>
                <c:pt idx="162">
                  <c:v>37925</c:v>
                </c:pt>
                <c:pt idx="163">
                  <c:v>37955</c:v>
                </c:pt>
                <c:pt idx="164">
                  <c:v>37986</c:v>
                </c:pt>
                <c:pt idx="165">
                  <c:v>38017</c:v>
                </c:pt>
                <c:pt idx="166">
                  <c:v>38046</c:v>
                </c:pt>
                <c:pt idx="167">
                  <c:v>38077</c:v>
                </c:pt>
                <c:pt idx="168">
                  <c:v>38107</c:v>
                </c:pt>
                <c:pt idx="169">
                  <c:v>38138</c:v>
                </c:pt>
                <c:pt idx="170">
                  <c:v>38168</c:v>
                </c:pt>
                <c:pt idx="171">
                  <c:v>38199</c:v>
                </c:pt>
                <c:pt idx="172">
                  <c:v>38230</c:v>
                </c:pt>
                <c:pt idx="173">
                  <c:v>38260</c:v>
                </c:pt>
                <c:pt idx="174">
                  <c:v>38291</c:v>
                </c:pt>
                <c:pt idx="175">
                  <c:v>38321</c:v>
                </c:pt>
                <c:pt idx="176">
                  <c:v>38352</c:v>
                </c:pt>
                <c:pt idx="177">
                  <c:v>38383</c:v>
                </c:pt>
                <c:pt idx="178">
                  <c:v>38411</c:v>
                </c:pt>
                <c:pt idx="179">
                  <c:v>38442</c:v>
                </c:pt>
                <c:pt idx="180">
                  <c:v>38472</c:v>
                </c:pt>
                <c:pt idx="181">
                  <c:v>38503</c:v>
                </c:pt>
                <c:pt idx="182">
                  <c:v>38533</c:v>
                </c:pt>
                <c:pt idx="183">
                  <c:v>38564</c:v>
                </c:pt>
                <c:pt idx="184">
                  <c:v>38595</c:v>
                </c:pt>
                <c:pt idx="185">
                  <c:v>38625</c:v>
                </c:pt>
                <c:pt idx="186">
                  <c:v>38656</c:v>
                </c:pt>
                <c:pt idx="187">
                  <c:v>38686</c:v>
                </c:pt>
                <c:pt idx="188">
                  <c:v>38717</c:v>
                </c:pt>
                <c:pt idx="189">
                  <c:v>38748</c:v>
                </c:pt>
                <c:pt idx="190">
                  <c:v>38776</c:v>
                </c:pt>
                <c:pt idx="191">
                  <c:v>38807</c:v>
                </c:pt>
                <c:pt idx="192">
                  <c:v>38837</c:v>
                </c:pt>
                <c:pt idx="193">
                  <c:v>38868</c:v>
                </c:pt>
                <c:pt idx="194">
                  <c:v>38898</c:v>
                </c:pt>
                <c:pt idx="195">
                  <c:v>38929</c:v>
                </c:pt>
                <c:pt idx="196">
                  <c:v>38960</c:v>
                </c:pt>
                <c:pt idx="197">
                  <c:v>38990</c:v>
                </c:pt>
                <c:pt idx="198">
                  <c:v>39021</c:v>
                </c:pt>
                <c:pt idx="199">
                  <c:v>39051</c:v>
                </c:pt>
                <c:pt idx="200">
                  <c:v>39082</c:v>
                </c:pt>
                <c:pt idx="201">
                  <c:v>39113</c:v>
                </c:pt>
                <c:pt idx="202">
                  <c:v>39141</c:v>
                </c:pt>
                <c:pt idx="203">
                  <c:v>39172</c:v>
                </c:pt>
                <c:pt idx="204">
                  <c:v>39202</c:v>
                </c:pt>
                <c:pt idx="205">
                  <c:v>39233</c:v>
                </c:pt>
                <c:pt idx="206">
                  <c:v>39263</c:v>
                </c:pt>
                <c:pt idx="207">
                  <c:v>39294</c:v>
                </c:pt>
                <c:pt idx="208">
                  <c:v>39325</c:v>
                </c:pt>
                <c:pt idx="209">
                  <c:v>39355</c:v>
                </c:pt>
                <c:pt idx="210">
                  <c:v>39386</c:v>
                </c:pt>
                <c:pt idx="211">
                  <c:v>39416</c:v>
                </c:pt>
                <c:pt idx="212">
                  <c:v>39447</c:v>
                </c:pt>
                <c:pt idx="213">
                  <c:v>39478</c:v>
                </c:pt>
                <c:pt idx="214">
                  <c:v>39507</c:v>
                </c:pt>
                <c:pt idx="215">
                  <c:v>39538</c:v>
                </c:pt>
                <c:pt idx="216">
                  <c:v>39568</c:v>
                </c:pt>
                <c:pt idx="217">
                  <c:v>39599</c:v>
                </c:pt>
                <c:pt idx="218">
                  <c:v>39629</c:v>
                </c:pt>
                <c:pt idx="219">
                  <c:v>39660</c:v>
                </c:pt>
                <c:pt idx="220">
                  <c:v>39691</c:v>
                </c:pt>
                <c:pt idx="221">
                  <c:v>39721</c:v>
                </c:pt>
                <c:pt idx="222">
                  <c:v>39752</c:v>
                </c:pt>
                <c:pt idx="223">
                  <c:v>39782</c:v>
                </c:pt>
                <c:pt idx="224">
                  <c:v>39813</c:v>
                </c:pt>
                <c:pt idx="225">
                  <c:v>39844</c:v>
                </c:pt>
                <c:pt idx="226">
                  <c:v>39872</c:v>
                </c:pt>
                <c:pt idx="227">
                  <c:v>39903</c:v>
                </c:pt>
                <c:pt idx="228">
                  <c:v>39933</c:v>
                </c:pt>
                <c:pt idx="229">
                  <c:v>39964</c:v>
                </c:pt>
                <c:pt idx="230">
                  <c:v>39994</c:v>
                </c:pt>
                <c:pt idx="231">
                  <c:v>40025</c:v>
                </c:pt>
                <c:pt idx="232">
                  <c:v>40056</c:v>
                </c:pt>
                <c:pt idx="233">
                  <c:v>40086</c:v>
                </c:pt>
                <c:pt idx="234">
                  <c:v>40117</c:v>
                </c:pt>
                <c:pt idx="235">
                  <c:v>40147</c:v>
                </c:pt>
                <c:pt idx="236">
                  <c:v>40178</c:v>
                </c:pt>
                <c:pt idx="237">
                  <c:v>40209</c:v>
                </c:pt>
                <c:pt idx="238">
                  <c:v>40237</c:v>
                </c:pt>
                <c:pt idx="239">
                  <c:v>40268</c:v>
                </c:pt>
                <c:pt idx="240">
                  <c:v>40298</c:v>
                </c:pt>
                <c:pt idx="241">
                  <c:v>40329</c:v>
                </c:pt>
                <c:pt idx="242">
                  <c:v>40359</c:v>
                </c:pt>
                <c:pt idx="243">
                  <c:v>40390</c:v>
                </c:pt>
                <c:pt idx="244">
                  <c:v>40421</c:v>
                </c:pt>
                <c:pt idx="245">
                  <c:v>40451</c:v>
                </c:pt>
                <c:pt idx="246">
                  <c:v>40482</c:v>
                </c:pt>
                <c:pt idx="247">
                  <c:v>40512</c:v>
                </c:pt>
                <c:pt idx="248">
                  <c:v>40543</c:v>
                </c:pt>
                <c:pt idx="249">
                  <c:v>40574</c:v>
                </c:pt>
                <c:pt idx="250">
                  <c:v>40602</c:v>
                </c:pt>
                <c:pt idx="251">
                  <c:v>40633</c:v>
                </c:pt>
                <c:pt idx="252">
                  <c:v>40663</c:v>
                </c:pt>
                <c:pt idx="253">
                  <c:v>40694</c:v>
                </c:pt>
                <c:pt idx="254">
                  <c:v>40724</c:v>
                </c:pt>
                <c:pt idx="255">
                  <c:v>40755</c:v>
                </c:pt>
                <c:pt idx="256">
                  <c:v>40786</c:v>
                </c:pt>
                <c:pt idx="257">
                  <c:v>40816</c:v>
                </c:pt>
                <c:pt idx="258">
                  <c:v>40847</c:v>
                </c:pt>
                <c:pt idx="259">
                  <c:v>40877</c:v>
                </c:pt>
                <c:pt idx="260">
                  <c:v>40908</c:v>
                </c:pt>
                <c:pt idx="261">
                  <c:v>40939</c:v>
                </c:pt>
                <c:pt idx="262">
                  <c:v>40968</c:v>
                </c:pt>
                <c:pt idx="263">
                  <c:v>40999</c:v>
                </c:pt>
                <c:pt idx="264">
                  <c:v>41029</c:v>
                </c:pt>
                <c:pt idx="265">
                  <c:v>41060</c:v>
                </c:pt>
                <c:pt idx="266">
                  <c:v>41090</c:v>
                </c:pt>
                <c:pt idx="267">
                  <c:v>41121</c:v>
                </c:pt>
                <c:pt idx="268">
                  <c:v>41152</c:v>
                </c:pt>
                <c:pt idx="269">
                  <c:v>41182</c:v>
                </c:pt>
                <c:pt idx="270">
                  <c:v>41213</c:v>
                </c:pt>
                <c:pt idx="271">
                  <c:v>41243</c:v>
                </c:pt>
                <c:pt idx="272">
                  <c:v>41274</c:v>
                </c:pt>
                <c:pt idx="273">
                  <c:v>41305</c:v>
                </c:pt>
                <c:pt idx="274">
                  <c:v>41333</c:v>
                </c:pt>
                <c:pt idx="275">
                  <c:v>41364</c:v>
                </c:pt>
                <c:pt idx="276">
                  <c:v>41394</c:v>
                </c:pt>
                <c:pt idx="277">
                  <c:v>41425</c:v>
                </c:pt>
                <c:pt idx="278">
                  <c:v>41455</c:v>
                </c:pt>
                <c:pt idx="279">
                  <c:v>41486</c:v>
                </c:pt>
                <c:pt idx="280">
                  <c:v>41517</c:v>
                </c:pt>
                <c:pt idx="281">
                  <c:v>41547</c:v>
                </c:pt>
                <c:pt idx="282">
                  <c:v>41578</c:v>
                </c:pt>
                <c:pt idx="283">
                  <c:v>41608</c:v>
                </c:pt>
                <c:pt idx="284">
                  <c:v>41639</c:v>
                </c:pt>
                <c:pt idx="285">
                  <c:v>41670</c:v>
                </c:pt>
                <c:pt idx="286">
                  <c:v>41698</c:v>
                </c:pt>
                <c:pt idx="287">
                  <c:v>41729</c:v>
                </c:pt>
                <c:pt idx="288">
                  <c:v>41759</c:v>
                </c:pt>
                <c:pt idx="289">
                  <c:v>41790</c:v>
                </c:pt>
                <c:pt idx="290">
                  <c:v>41820</c:v>
                </c:pt>
                <c:pt idx="291">
                  <c:v>41851</c:v>
                </c:pt>
                <c:pt idx="292">
                  <c:v>41882</c:v>
                </c:pt>
                <c:pt idx="293">
                  <c:v>41912</c:v>
                </c:pt>
                <c:pt idx="294">
                  <c:v>41943</c:v>
                </c:pt>
                <c:pt idx="295">
                  <c:v>41973</c:v>
                </c:pt>
                <c:pt idx="296">
                  <c:v>42004</c:v>
                </c:pt>
                <c:pt idx="297">
                  <c:v>42035</c:v>
                </c:pt>
                <c:pt idx="298">
                  <c:v>42063</c:v>
                </c:pt>
                <c:pt idx="299">
                  <c:v>42094</c:v>
                </c:pt>
                <c:pt idx="300">
                  <c:v>42124</c:v>
                </c:pt>
                <c:pt idx="301">
                  <c:v>42155</c:v>
                </c:pt>
                <c:pt idx="302">
                  <c:v>42185</c:v>
                </c:pt>
                <c:pt idx="303">
                  <c:v>42216</c:v>
                </c:pt>
                <c:pt idx="304">
                  <c:v>42247</c:v>
                </c:pt>
                <c:pt idx="305">
                  <c:v>42277</c:v>
                </c:pt>
                <c:pt idx="306">
                  <c:v>42308</c:v>
                </c:pt>
                <c:pt idx="307">
                  <c:v>42338</c:v>
                </c:pt>
                <c:pt idx="308">
                  <c:v>42369</c:v>
                </c:pt>
                <c:pt idx="309">
                  <c:v>42400</c:v>
                </c:pt>
                <c:pt idx="310">
                  <c:v>42429</c:v>
                </c:pt>
                <c:pt idx="311">
                  <c:v>42460</c:v>
                </c:pt>
                <c:pt idx="312">
                  <c:v>42490</c:v>
                </c:pt>
                <c:pt idx="313">
                  <c:v>42521</c:v>
                </c:pt>
                <c:pt idx="314">
                  <c:v>42551</c:v>
                </c:pt>
                <c:pt idx="315">
                  <c:v>42582</c:v>
                </c:pt>
                <c:pt idx="316">
                  <c:v>42613</c:v>
                </c:pt>
                <c:pt idx="317">
                  <c:v>42643</c:v>
                </c:pt>
                <c:pt idx="318">
                  <c:v>42674</c:v>
                </c:pt>
                <c:pt idx="319">
                  <c:v>42704</c:v>
                </c:pt>
                <c:pt idx="320">
                  <c:v>42735</c:v>
                </c:pt>
                <c:pt idx="321">
                  <c:v>42766</c:v>
                </c:pt>
                <c:pt idx="322">
                  <c:v>42794</c:v>
                </c:pt>
                <c:pt idx="323">
                  <c:v>42825</c:v>
                </c:pt>
                <c:pt idx="324">
                  <c:v>42855</c:v>
                </c:pt>
                <c:pt idx="325">
                  <c:v>42886</c:v>
                </c:pt>
                <c:pt idx="326">
                  <c:v>42916</c:v>
                </c:pt>
                <c:pt idx="327">
                  <c:v>42947</c:v>
                </c:pt>
                <c:pt idx="328">
                  <c:v>42978</c:v>
                </c:pt>
                <c:pt idx="329">
                  <c:v>43008</c:v>
                </c:pt>
                <c:pt idx="330">
                  <c:v>43039</c:v>
                </c:pt>
                <c:pt idx="331">
                  <c:v>43069</c:v>
                </c:pt>
                <c:pt idx="332">
                  <c:v>43100</c:v>
                </c:pt>
                <c:pt idx="333">
                  <c:v>43131</c:v>
                </c:pt>
                <c:pt idx="334">
                  <c:v>43159</c:v>
                </c:pt>
                <c:pt idx="335">
                  <c:v>43190</c:v>
                </c:pt>
                <c:pt idx="336">
                  <c:v>43220</c:v>
                </c:pt>
                <c:pt idx="337">
                  <c:v>43251</c:v>
                </c:pt>
                <c:pt idx="338">
                  <c:v>43281</c:v>
                </c:pt>
                <c:pt idx="339">
                  <c:v>43312</c:v>
                </c:pt>
                <c:pt idx="340">
                  <c:v>43343</c:v>
                </c:pt>
                <c:pt idx="341">
                  <c:v>43373</c:v>
                </c:pt>
                <c:pt idx="342">
                  <c:v>43404</c:v>
                </c:pt>
                <c:pt idx="343">
                  <c:v>43434</c:v>
                </c:pt>
                <c:pt idx="344">
                  <c:v>43465</c:v>
                </c:pt>
                <c:pt idx="345">
                  <c:v>43496</c:v>
                </c:pt>
                <c:pt idx="346">
                  <c:v>43524</c:v>
                </c:pt>
                <c:pt idx="347">
                  <c:v>43555</c:v>
                </c:pt>
                <c:pt idx="348">
                  <c:v>43585</c:v>
                </c:pt>
                <c:pt idx="349">
                  <c:v>43616</c:v>
                </c:pt>
                <c:pt idx="350">
                  <c:v>43646</c:v>
                </c:pt>
                <c:pt idx="351">
                  <c:v>43677</c:v>
                </c:pt>
                <c:pt idx="352">
                  <c:v>43708</c:v>
                </c:pt>
                <c:pt idx="353">
                  <c:v>43738</c:v>
                </c:pt>
                <c:pt idx="354">
                  <c:v>43769</c:v>
                </c:pt>
                <c:pt idx="355">
                  <c:v>43799</c:v>
                </c:pt>
                <c:pt idx="356">
                  <c:v>43830</c:v>
                </c:pt>
                <c:pt idx="357">
                  <c:v>43861</c:v>
                </c:pt>
                <c:pt idx="358">
                  <c:v>43890</c:v>
                </c:pt>
                <c:pt idx="359">
                  <c:v>43921</c:v>
                </c:pt>
                <c:pt idx="360">
                  <c:v>43951</c:v>
                </c:pt>
                <c:pt idx="361">
                  <c:v>43982</c:v>
                </c:pt>
                <c:pt idx="362">
                  <c:v>44012</c:v>
                </c:pt>
                <c:pt idx="363">
                  <c:v>44043</c:v>
                </c:pt>
                <c:pt idx="364">
                  <c:v>44074</c:v>
                </c:pt>
                <c:pt idx="365">
                  <c:v>44104</c:v>
                </c:pt>
                <c:pt idx="366">
                  <c:v>44135</c:v>
                </c:pt>
                <c:pt idx="367">
                  <c:v>44165</c:v>
                </c:pt>
                <c:pt idx="368">
                  <c:v>44196</c:v>
                </c:pt>
                <c:pt idx="369">
                  <c:v>44227</c:v>
                </c:pt>
                <c:pt idx="370">
                  <c:v>44255</c:v>
                </c:pt>
                <c:pt idx="371">
                  <c:v>44286</c:v>
                </c:pt>
                <c:pt idx="372">
                  <c:v>44316</c:v>
                </c:pt>
                <c:pt idx="373">
                  <c:v>44347</c:v>
                </c:pt>
                <c:pt idx="374">
                  <c:v>44377</c:v>
                </c:pt>
                <c:pt idx="375">
                  <c:v>44408</c:v>
                </c:pt>
                <c:pt idx="376">
                  <c:v>44439</c:v>
                </c:pt>
                <c:pt idx="377">
                  <c:v>44469</c:v>
                </c:pt>
                <c:pt idx="378">
                  <c:v>44500</c:v>
                </c:pt>
                <c:pt idx="379">
                  <c:v>44530</c:v>
                </c:pt>
                <c:pt idx="380">
                  <c:v>44561</c:v>
                </c:pt>
                <c:pt idx="381">
                  <c:v>44592</c:v>
                </c:pt>
                <c:pt idx="382">
                  <c:v>44620</c:v>
                </c:pt>
                <c:pt idx="383">
                  <c:v>44651</c:v>
                </c:pt>
                <c:pt idx="384">
                  <c:v>44681</c:v>
                </c:pt>
                <c:pt idx="385">
                  <c:v>44712</c:v>
                </c:pt>
                <c:pt idx="386">
                  <c:v>44742</c:v>
                </c:pt>
                <c:pt idx="387">
                  <c:v>44773</c:v>
                </c:pt>
                <c:pt idx="388">
                  <c:v>44804</c:v>
                </c:pt>
                <c:pt idx="389">
                  <c:v>44834</c:v>
                </c:pt>
                <c:pt idx="390">
                  <c:v>44865</c:v>
                </c:pt>
                <c:pt idx="391">
                  <c:v>44895</c:v>
                </c:pt>
                <c:pt idx="392">
                  <c:v>44926</c:v>
                </c:pt>
                <c:pt idx="393">
                  <c:v>44957</c:v>
                </c:pt>
                <c:pt idx="394">
                  <c:v>44985</c:v>
                </c:pt>
                <c:pt idx="395">
                  <c:v>45016</c:v>
                </c:pt>
                <c:pt idx="396">
                  <c:v>45046</c:v>
                </c:pt>
                <c:pt idx="397">
                  <c:v>45077</c:v>
                </c:pt>
                <c:pt idx="398">
                  <c:v>45107</c:v>
                </c:pt>
                <c:pt idx="399">
                  <c:v>45138</c:v>
                </c:pt>
                <c:pt idx="400">
                  <c:v>45169</c:v>
                </c:pt>
                <c:pt idx="401">
                  <c:v>45199</c:v>
                </c:pt>
                <c:pt idx="402">
                  <c:v>45230</c:v>
                </c:pt>
                <c:pt idx="403">
                  <c:v>45260</c:v>
                </c:pt>
                <c:pt idx="404">
                  <c:v>45291</c:v>
                </c:pt>
                <c:pt idx="405">
                  <c:v>45322</c:v>
                </c:pt>
                <c:pt idx="406">
                  <c:v>45351</c:v>
                </c:pt>
                <c:pt idx="407">
                  <c:v>45382</c:v>
                </c:pt>
                <c:pt idx="408">
                  <c:v>45412</c:v>
                </c:pt>
                <c:pt idx="409">
                  <c:v>45443</c:v>
                </c:pt>
                <c:pt idx="410">
                  <c:v>45473</c:v>
                </c:pt>
                <c:pt idx="411">
                  <c:v>45504</c:v>
                </c:pt>
                <c:pt idx="412">
                  <c:v>45535</c:v>
                </c:pt>
                <c:pt idx="413">
                  <c:v>45565</c:v>
                </c:pt>
                <c:pt idx="414">
                  <c:v>45596</c:v>
                </c:pt>
                <c:pt idx="415">
                  <c:v>45626</c:v>
                </c:pt>
                <c:pt idx="416">
                  <c:v>45657</c:v>
                </c:pt>
                <c:pt idx="417">
                  <c:v>45688</c:v>
                </c:pt>
                <c:pt idx="418">
                  <c:v>45716</c:v>
                </c:pt>
                <c:pt idx="419">
                  <c:v>45747</c:v>
                </c:pt>
                <c:pt idx="420">
                  <c:v>45777</c:v>
                </c:pt>
                <c:pt idx="421">
                  <c:v>45808</c:v>
                </c:pt>
                <c:pt idx="422">
                  <c:v>45838</c:v>
                </c:pt>
                <c:pt idx="423">
                  <c:v>45869</c:v>
                </c:pt>
                <c:pt idx="424">
                  <c:v>45900</c:v>
                </c:pt>
                <c:pt idx="425">
                  <c:v>45930</c:v>
                </c:pt>
              </c:numCache>
            </c:numRef>
          </c:cat>
          <c:val>
            <c:numRef>
              <c:f>'PREÇO MÉDIO (US$ - SACA)'!$C$7:$C$432</c:f>
              <c:numCache>
                <c:formatCode>_(* #,##0.00_);_(* \(#,##0.00\);_(* "-"??_);_(@_)</c:formatCode>
                <c:ptCount val="426"/>
                <c:pt idx="0">
                  <c:v>70.24769070363169</c:v>
                </c:pt>
                <c:pt idx="1">
                  <c:v>75.757115376974156</c:v>
                </c:pt>
                <c:pt idx="2">
                  <c:v>77.114704818103377</c:v>
                </c:pt>
                <c:pt idx="3">
                  <c:v>82.112228718416958</c:v>
                </c:pt>
                <c:pt idx="4">
                  <c:v>88.664341412808042</c:v>
                </c:pt>
                <c:pt idx="5">
                  <c:v>91.659840581071123</c:v>
                </c:pt>
                <c:pt idx="6">
                  <c:v>95.392924261499445</c:v>
                </c:pt>
                <c:pt idx="7">
                  <c:v>94.65668266343485</c:v>
                </c:pt>
                <c:pt idx="8">
                  <c:v>91.603928751931804</c:v>
                </c:pt>
                <c:pt idx="9">
                  <c:v>89.120228591342538</c:v>
                </c:pt>
                <c:pt idx="10">
                  <c:v>83.70324770397977</c:v>
                </c:pt>
                <c:pt idx="11">
                  <c:v>86.659374799637646</c:v>
                </c:pt>
                <c:pt idx="12">
                  <c:v>88.317786786886515</c:v>
                </c:pt>
                <c:pt idx="13">
                  <c:v>86.28120469711051</c:v>
                </c:pt>
                <c:pt idx="14">
                  <c:v>84.390724768430303</c:v>
                </c:pt>
                <c:pt idx="15">
                  <c:v>84.157539747779751</c:v>
                </c:pt>
                <c:pt idx="16">
                  <c:v>77.479144128210365</c:v>
                </c:pt>
                <c:pt idx="17">
                  <c:v>78.115864405460272</c:v>
                </c:pt>
                <c:pt idx="18">
                  <c:v>77.09878356584872</c:v>
                </c:pt>
                <c:pt idx="19">
                  <c:v>73.779400847905393</c:v>
                </c:pt>
                <c:pt idx="20">
                  <c:v>73.58844737954216</c:v>
                </c:pt>
                <c:pt idx="21">
                  <c:v>72.284471568054471</c:v>
                </c:pt>
                <c:pt idx="22">
                  <c:v>70.021666810472937</c:v>
                </c:pt>
                <c:pt idx="23">
                  <c:v>64.418250882046237</c:v>
                </c:pt>
                <c:pt idx="24">
                  <c:v>63.958163702143018</c:v>
                </c:pt>
                <c:pt idx="25">
                  <c:v>61.351678568304045</c:v>
                </c:pt>
                <c:pt idx="26">
                  <c:v>56.850123912645742</c:v>
                </c:pt>
                <c:pt idx="27">
                  <c:v>53.972046885208364</c:v>
                </c:pt>
                <c:pt idx="28">
                  <c:v>51.455605813692081</c:v>
                </c:pt>
                <c:pt idx="29">
                  <c:v>49.31288822050869</c:v>
                </c:pt>
                <c:pt idx="30">
                  <c:v>47.389549527493926</c:v>
                </c:pt>
                <c:pt idx="31">
                  <c:v>49.869209344560204</c:v>
                </c:pt>
                <c:pt idx="32">
                  <c:v>54.506995352251266</c:v>
                </c:pt>
                <c:pt idx="33">
                  <c:v>61.53663665188396</c:v>
                </c:pt>
                <c:pt idx="34">
                  <c:v>62.826243875968196</c:v>
                </c:pt>
                <c:pt idx="35">
                  <c:v>64.452760831026808</c:v>
                </c:pt>
                <c:pt idx="36">
                  <c:v>65.042184279782518</c:v>
                </c:pt>
                <c:pt idx="37">
                  <c:v>62.181109482583352</c:v>
                </c:pt>
                <c:pt idx="38">
                  <c:v>60.403287735419298</c:v>
                </c:pt>
                <c:pt idx="39">
                  <c:v>60.656901942331039</c:v>
                </c:pt>
                <c:pt idx="40">
                  <c:v>66.1245867969253</c:v>
                </c:pt>
                <c:pt idx="41">
                  <c:v>74.112961882962324</c:v>
                </c:pt>
                <c:pt idx="42">
                  <c:v>77.567316794669381</c:v>
                </c:pt>
                <c:pt idx="43">
                  <c:v>78.12485037681104</c:v>
                </c:pt>
                <c:pt idx="44">
                  <c:v>83.212225953291593</c:v>
                </c:pt>
                <c:pt idx="45">
                  <c:v>82.915853156727437</c:v>
                </c:pt>
                <c:pt idx="46">
                  <c:v>81.552640828752672</c:v>
                </c:pt>
                <c:pt idx="47">
                  <c:v>84.357450073536484</c:v>
                </c:pt>
                <c:pt idx="48">
                  <c:v>92.305184855497174</c:v>
                </c:pt>
                <c:pt idx="49">
                  <c:v>102.28665683659119</c:v>
                </c:pt>
                <c:pt idx="50">
                  <c:v>121.4089187291336</c:v>
                </c:pt>
                <c:pt idx="51">
                  <c:v>142.45059040214872</c:v>
                </c:pt>
                <c:pt idx="52">
                  <c:v>192.32671885429258</c:v>
                </c:pt>
                <c:pt idx="53">
                  <c:v>226.54227980056862</c:v>
                </c:pt>
                <c:pt idx="54">
                  <c:v>217.91556944881734</c:v>
                </c:pt>
                <c:pt idx="55">
                  <c:v>204.35571445075297</c:v>
                </c:pt>
                <c:pt idx="56">
                  <c:v>199.61669954261868</c:v>
                </c:pt>
                <c:pt idx="57">
                  <c:v>182.70361843764854</c:v>
                </c:pt>
                <c:pt idx="58">
                  <c:v>172.08835814932323</c:v>
                </c:pt>
                <c:pt idx="59">
                  <c:v>177.38409065354006</c:v>
                </c:pt>
                <c:pt idx="60">
                  <c:v>183.69687153055258</c:v>
                </c:pt>
                <c:pt idx="61">
                  <c:v>185.9072867838272</c:v>
                </c:pt>
                <c:pt idx="62">
                  <c:v>176.77859781890874</c:v>
                </c:pt>
                <c:pt idx="63">
                  <c:v>166.94758958649305</c:v>
                </c:pt>
                <c:pt idx="64">
                  <c:v>154.55248824562548</c:v>
                </c:pt>
                <c:pt idx="65">
                  <c:v>155.97359896454046</c:v>
                </c:pt>
                <c:pt idx="66">
                  <c:v>153.08476276159499</c:v>
                </c:pt>
                <c:pt idx="67">
                  <c:v>143.7602871269597</c:v>
                </c:pt>
                <c:pt idx="68">
                  <c:v>140.85424371765177</c:v>
                </c:pt>
                <c:pt idx="69">
                  <c:v>127.55380997771205</c:v>
                </c:pt>
                <c:pt idx="70">
                  <c:v>145.67690729594253</c:v>
                </c:pt>
                <c:pt idx="71">
                  <c:v>152.40756756945646</c:v>
                </c:pt>
                <c:pt idx="72">
                  <c:v>161.16347074842707</c:v>
                </c:pt>
                <c:pt idx="73">
                  <c:v>161.76447730757806</c:v>
                </c:pt>
                <c:pt idx="74">
                  <c:v>156.48291318211901</c:v>
                </c:pt>
                <c:pt idx="75">
                  <c:v>140.15617865445239</c:v>
                </c:pt>
                <c:pt idx="76">
                  <c:v>127.03788747747927</c:v>
                </c:pt>
                <c:pt idx="77">
                  <c:v>125.18933691184857</c:v>
                </c:pt>
                <c:pt idx="78">
                  <c:v>125.99839151331788</c:v>
                </c:pt>
                <c:pt idx="79">
                  <c:v>129.17007957861489</c:v>
                </c:pt>
                <c:pt idx="80">
                  <c:v>129.17128814097219</c:v>
                </c:pt>
                <c:pt idx="81">
                  <c:v>128.90711708038043</c:v>
                </c:pt>
                <c:pt idx="82">
                  <c:v>154.08715581840849</c:v>
                </c:pt>
                <c:pt idx="83">
                  <c:v>185.17083213203966</c:v>
                </c:pt>
                <c:pt idx="84">
                  <c:v>205.37656024888815</c:v>
                </c:pt>
                <c:pt idx="85">
                  <c:v>214.93506811794833</c:v>
                </c:pt>
                <c:pt idx="86">
                  <c:v>230.23204371004491</c:v>
                </c:pt>
                <c:pt idx="87">
                  <c:v>216.23760009561371</c:v>
                </c:pt>
                <c:pt idx="88">
                  <c:v>203.70396494414516</c:v>
                </c:pt>
                <c:pt idx="89">
                  <c:v>199.12471068874316</c:v>
                </c:pt>
                <c:pt idx="90">
                  <c:v>200.1353559722528</c:v>
                </c:pt>
                <c:pt idx="91">
                  <c:v>187.43867520381403</c:v>
                </c:pt>
                <c:pt idx="92">
                  <c:v>193.26762370576233</c:v>
                </c:pt>
                <c:pt idx="93">
                  <c:v>203.96261709648371</c:v>
                </c:pt>
                <c:pt idx="94">
                  <c:v>213.34056410597944</c:v>
                </c:pt>
                <c:pt idx="95">
                  <c:v>209.89771679173461</c:v>
                </c:pt>
                <c:pt idx="96">
                  <c:v>193.62845710295827</c:v>
                </c:pt>
                <c:pt idx="97">
                  <c:v>167.93398399650926</c:v>
                </c:pt>
                <c:pt idx="98">
                  <c:v>147.3870991304286</c:v>
                </c:pt>
                <c:pt idx="99">
                  <c:v>129.28156095124044</c:v>
                </c:pt>
                <c:pt idx="100">
                  <c:v>125.28815326337525</c:v>
                </c:pt>
                <c:pt idx="101">
                  <c:v>121.62494260215534</c:v>
                </c:pt>
                <c:pt idx="102">
                  <c:v>114.96735329871628</c:v>
                </c:pt>
                <c:pt idx="103">
                  <c:v>116.51098168850545</c:v>
                </c:pt>
                <c:pt idx="104">
                  <c:v>119.79373999572034</c:v>
                </c:pt>
                <c:pt idx="105">
                  <c:v>120.98913723867777</c:v>
                </c:pt>
                <c:pt idx="106">
                  <c:v>114.34888651417864</c:v>
                </c:pt>
                <c:pt idx="107">
                  <c:v>110.52107406817309</c:v>
                </c:pt>
                <c:pt idx="108">
                  <c:v>110.82369196491008</c:v>
                </c:pt>
                <c:pt idx="109">
                  <c:v>108.32829987564399</c:v>
                </c:pt>
                <c:pt idx="110">
                  <c:v>113.97284299196524</c:v>
                </c:pt>
                <c:pt idx="111">
                  <c:v>113.40359025017517</c:v>
                </c:pt>
                <c:pt idx="112">
                  <c:v>105.13929359506531</c:v>
                </c:pt>
                <c:pt idx="113">
                  <c:v>98.586331067035232</c:v>
                </c:pt>
                <c:pt idx="114">
                  <c:v>93.418093394508617</c:v>
                </c:pt>
                <c:pt idx="115">
                  <c:v>98.845419240184725</c:v>
                </c:pt>
                <c:pt idx="116">
                  <c:v>115.72297025416235</c:v>
                </c:pt>
                <c:pt idx="117">
                  <c:v>122.99252117333674</c:v>
                </c:pt>
                <c:pt idx="118">
                  <c:v>118.8902389803167</c:v>
                </c:pt>
                <c:pt idx="119">
                  <c:v>111.41079803677472</c:v>
                </c:pt>
                <c:pt idx="120">
                  <c:v>107.53952130441573</c:v>
                </c:pt>
                <c:pt idx="121">
                  <c:v>105.02266039761074</c:v>
                </c:pt>
                <c:pt idx="122">
                  <c:v>101.00821088152949</c:v>
                </c:pt>
                <c:pt idx="123">
                  <c:v>97.64160609108653</c:v>
                </c:pt>
                <c:pt idx="124">
                  <c:v>95.534346357169227</c:v>
                </c:pt>
                <c:pt idx="125">
                  <c:v>89.583886671127289</c:v>
                </c:pt>
                <c:pt idx="126">
                  <c:v>87.309752783052176</c:v>
                </c:pt>
                <c:pt idx="127">
                  <c:v>85.957487550766174</c:v>
                </c:pt>
                <c:pt idx="128">
                  <c:v>80.887476148868373</c:v>
                </c:pt>
                <c:pt idx="129">
                  <c:v>72.788654974783526</c:v>
                </c:pt>
                <c:pt idx="130">
                  <c:v>71.428946880688656</c:v>
                </c:pt>
                <c:pt idx="131">
                  <c:v>71.377312623335726</c:v>
                </c:pt>
                <c:pt idx="132">
                  <c:v>69.216791515901775</c:v>
                </c:pt>
                <c:pt idx="133">
                  <c:v>68.618960726689863</c:v>
                </c:pt>
                <c:pt idx="134">
                  <c:v>65.051131839446342</c:v>
                </c:pt>
                <c:pt idx="135">
                  <c:v>59.852894901165072</c:v>
                </c:pt>
                <c:pt idx="136">
                  <c:v>54.815260351231537</c:v>
                </c:pt>
                <c:pt idx="137">
                  <c:v>53.68699805880572</c:v>
                </c:pt>
                <c:pt idx="138">
                  <c:v>51.292668202109212</c:v>
                </c:pt>
                <c:pt idx="139">
                  <c:v>49.52345299612724</c:v>
                </c:pt>
                <c:pt idx="140">
                  <c:v>50.744836008823128</c:v>
                </c:pt>
                <c:pt idx="141">
                  <c:v>48.764739212229735</c:v>
                </c:pt>
                <c:pt idx="142">
                  <c:v>47.193151312323891</c:v>
                </c:pt>
                <c:pt idx="143">
                  <c:v>48.940200498577155</c:v>
                </c:pt>
                <c:pt idx="144">
                  <c:v>51.194218356715446</c:v>
                </c:pt>
                <c:pt idx="145">
                  <c:v>52.079673796421545</c:v>
                </c:pt>
                <c:pt idx="146">
                  <c:v>49.290538375277649</c:v>
                </c:pt>
                <c:pt idx="147">
                  <c:v>48.595585742466895</c:v>
                </c:pt>
                <c:pt idx="148">
                  <c:v>46.976977316492899</c:v>
                </c:pt>
                <c:pt idx="149">
                  <c:v>47.287979154982949</c:v>
                </c:pt>
                <c:pt idx="150">
                  <c:v>49.937873634453368</c:v>
                </c:pt>
                <c:pt idx="151">
                  <c:v>51.216156224475633</c:v>
                </c:pt>
                <c:pt idx="152">
                  <c:v>55.489642567811629</c:v>
                </c:pt>
                <c:pt idx="153">
                  <c:v>56.577532355714929</c:v>
                </c:pt>
                <c:pt idx="154">
                  <c:v>56.463913560237707</c:v>
                </c:pt>
                <c:pt idx="155">
                  <c:v>56.840041612042796</c:v>
                </c:pt>
                <c:pt idx="156">
                  <c:v>54.666886062366451</c:v>
                </c:pt>
                <c:pt idx="157">
                  <c:v>57.563893416176803</c:v>
                </c:pt>
                <c:pt idx="158">
                  <c:v>57.346372478750389</c:v>
                </c:pt>
                <c:pt idx="159">
                  <c:v>56.837621410019032</c:v>
                </c:pt>
                <c:pt idx="160">
                  <c:v>58.395121635879072</c:v>
                </c:pt>
                <c:pt idx="161">
                  <c:v>61.078555171151429</c:v>
                </c:pt>
                <c:pt idx="162">
                  <c:v>63.579698168031051</c:v>
                </c:pt>
                <c:pt idx="163">
                  <c:v>62.60083285053404</c:v>
                </c:pt>
                <c:pt idx="164">
                  <c:v>64.203220115317976</c:v>
                </c:pt>
                <c:pt idx="165">
                  <c:v>64.351191432211067</c:v>
                </c:pt>
                <c:pt idx="166">
                  <c:v>67.622475282845414</c:v>
                </c:pt>
                <c:pt idx="167">
                  <c:v>71.900170791738972</c:v>
                </c:pt>
                <c:pt idx="168">
                  <c:v>73.56233035834417</c:v>
                </c:pt>
                <c:pt idx="169">
                  <c:v>74.682849833602305</c:v>
                </c:pt>
                <c:pt idx="170">
                  <c:v>75.356801225753529</c:v>
                </c:pt>
                <c:pt idx="171">
                  <c:v>79.638829443005136</c:v>
                </c:pt>
                <c:pt idx="172">
                  <c:v>74.138216681947995</c:v>
                </c:pt>
                <c:pt idx="173">
                  <c:v>73.699557981437636</c:v>
                </c:pt>
                <c:pt idx="174">
                  <c:v>76.925066419514778</c:v>
                </c:pt>
                <c:pt idx="175">
                  <c:v>78.838841180587394</c:v>
                </c:pt>
                <c:pt idx="176">
                  <c:v>84.385339098620207</c:v>
                </c:pt>
                <c:pt idx="177">
                  <c:v>91.681074188289386</c:v>
                </c:pt>
                <c:pt idx="178">
                  <c:v>97.466946546995402</c:v>
                </c:pt>
                <c:pt idx="179">
                  <c:v>109.6203019447872</c:v>
                </c:pt>
                <c:pt idx="180">
                  <c:v>121.26309558553577</c:v>
                </c:pt>
                <c:pt idx="181">
                  <c:v>121.31871889712322</c:v>
                </c:pt>
                <c:pt idx="182">
                  <c:v>121.49865210041214</c:v>
                </c:pt>
                <c:pt idx="183">
                  <c:v>123.00795826530819</c:v>
                </c:pt>
                <c:pt idx="184">
                  <c:v>119.90399675205197</c:v>
                </c:pt>
                <c:pt idx="185">
                  <c:v>117.65148165911356</c:v>
                </c:pt>
                <c:pt idx="186">
                  <c:v>116.49899767305828</c:v>
                </c:pt>
                <c:pt idx="187">
                  <c:v>115.69847353718971</c:v>
                </c:pt>
                <c:pt idx="188">
                  <c:v>113.45772449039325</c:v>
                </c:pt>
                <c:pt idx="189">
                  <c:v>113.2061739861842</c:v>
                </c:pt>
                <c:pt idx="190">
                  <c:v>122.78147507240818</c:v>
                </c:pt>
                <c:pt idx="191">
                  <c:v>124.28057968688753</c:v>
                </c:pt>
                <c:pt idx="192">
                  <c:v>121.17647581881083</c:v>
                </c:pt>
                <c:pt idx="193">
                  <c:v>122.248430667009</c:v>
                </c:pt>
                <c:pt idx="194">
                  <c:v>117.43582483777057</c:v>
                </c:pt>
                <c:pt idx="195">
                  <c:v>114.11277271624992</c:v>
                </c:pt>
                <c:pt idx="196">
                  <c:v>116.78255404517478</c:v>
                </c:pt>
                <c:pt idx="197">
                  <c:v>120.14183913643525</c:v>
                </c:pt>
                <c:pt idx="198">
                  <c:v>121.31442001748252</c:v>
                </c:pt>
                <c:pt idx="199">
                  <c:v>122.24165548465221</c:v>
                </c:pt>
                <c:pt idx="200">
                  <c:v>129.47236399249087</c:v>
                </c:pt>
                <c:pt idx="201">
                  <c:v>136.16621465037289</c:v>
                </c:pt>
                <c:pt idx="202">
                  <c:v>134.63769059465361</c:v>
                </c:pt>
                <c:pt idx="203">
                  <c:v>135.51444204692757</c:v>
                </c:pt>
                <c:pt idx="204">
                  <c:v>133.05557829890304</c:v>
                </c:pt>
                <c:pt idx="205">
                  <c:v>130.92651643775952</c:v>
                </c:pt>
                <c:pt idx="206">
                  <c:v>132.47634324558751</c:v>
                </c:pt>
                <c:pt idx="207">
                  <c:v>132.28241604830311</c:v>
                </c:pt>
                <c:pt idx="208">
                  <c:v>133.98124295863443</c:v>
                </c:pt>
                <c:pt idx="209">
                  <c:v>137.64521038435799</c:v>
                </c:pt>
                <c:pt idx="210">
                  <c:v>144.45843793140531</c:v>
                </c:pt>
                <c:pt idx="211">
                  <c:v>147.06801757448048</c:v>
                </c:pt>
                <c:pt idx="212">
                  <c:v>149.47404022826953</c:v>
                </c:pt>
                <c:pt idx="213">
                  <c:v>153.83282403553474</c:v>
                </c:pt>
                <c:pt idx="214">
                  <c:v>156.98758730535397</c:v>
                </c:pt>
                <c:pt idx="215">
                  <c:v>165.95584404329506</c:v>
                </c:pt>
                <c:pt idx="216">
                  <c:v>165.2969027404734</c:v>
                </c:pt>
                <c:pt idx="217">
                  <c:v>165.64307533275297</c:v>
                </c:pt>
                <c:pt idx="218">
                  <c:v>163.8827159388741</c:v>
                </c:pt>
                <c:pt idx="219">
                  <c:v>164.56116130719965</c:v>
                </c:pt>
                <c:pt idx="220">
                  <c:v>165.68555715159539</c:v>
                </c:pt>
                <c:pt idx="221">
                  <c:v>167.86376694844421</c:v>
                </c:pt>
                <c:pt idx="222">
                  <c:v>163.04886184945434</c:v>
                </c:pt>
                <c:pt idx="223">
                  <c:v>154.65500437590433</c:v>
                </c:pt>
                <c:pt idx="224">
                  <c:v>148.64347241744591</c:v>
                </c:pt>
                <c:pt idx="225">
                  <c:v>135.87784296195937</c:v>
                </c:pt>
                <c:pt idx="226">
                  <c:v>133.62364175420117</c:v>
                </c:pt>
                <c:pt idx="227">
                  <c:v>129.76828972973067</c:v>
                </c:pt>
                <c:pt idx="228">
                  <c:v>128.51554905863091</c:v>
                </c:pt>
                <c:pt idx="229">
                  <c:v>130.04202834151869</c:v>
                </c:pt>
                <c:pt idx="230">
                  <c:v>135.26099078092821</c:v>
                </c:pt>
                <c:pt idx="231">
                  <c:v>137.09592776861513</c:v>
                </c:pt>
                <c:pt idx="232">
                  <c:v>142.77581521616071</c:v>
                </c:pt>
                <c:pt idx="233">
                  <c:v>145.88963875110497</c:v>
                </c:pt>
                <c:pt idx="234">
                  <c:v>147.79991465073556</c:v>
                </c:pt>
                <c:pt idx="235">
                  <c:v>150.22818745742984</c:v>
                </c:pt>
                <c:pt idx="236">
                  <c:v>154.38894139292273</c:v>
                </c:pt>
                <c:pt idx="237">
                  <c:v>154.82184671923528</c:v>
                </c:pt>
                <c:pt idx="238">
                  <c:v>156.22316505504668</c:v>
                </c:pt>
                <c:pt idx="239">
                  <c:v>156.83335106351282</c:v>
                </c:pt>
                <c:pt idx="240">
                  <c:v>157.18603612169701</c:v>
                </c:pt>
                <c:pt idx="241">
                  <c:v>160.35312460028217</c:v>
                </c:pt>
                <c:pt idx="242">
                  <c:v>156.16862261531577</c:v>
                </c:pt>
                <c:pt idx="243">
                  <c:v>165.3853048146122</c:v>
                </c:pt>
                <c:pt idx="244">
                  <c:v>175.01697136354863</c:v>
                </c:pt>
                <c:pt idx="245">
                  <c:v>182.75690619221126</c:v>
                </c:pt>
                <c:pt idx="246">
                  <c:v>192.47497418149305</c:v>
                </c:pt>
                <c:pt idx="247">
                  <c:v>200.21678367506414</c:v>
                </c:pt>
                <c:pt idx="248">
                  <c:v>210.23011309506671</c:v>
                </c:pt>
                <c:pt idx="249">
                  <c:v>219.05869948469842</c:v>
                </c:pt>
                <c:pt idx="250">
                  <c:v>234.71376118180632</c:v>
                </c:pt>
                <c:pt idx="251">
                  <c:v>258.21561037019308</c:v>
                </c:pt>
                <c:pt idx="252">
                  <c:v>276.37088624331227</c:v>
                </c:pt>
                <c:pt idx="253">
                  <c:v>297.65546834709897</c:v>
                </c:pt>
                <c:pt idx="254">
                  <c:v>297.31845345393333</c:v>
                </c:pt>
                <c:pt idx="255">
                  <c:v>290.35391918823979</c:v>
                </c:pt>
                <c:pt idx="256">
                  <c:v>296.67568479155892</c:v>
                </c:pt>
                <c:pt idx="257">
                  <c:v>304.3897809322869</c:v>
                </c:pt>
                <c:pt idx="258">
                  <c:v>300.96590947796778</c:v>
                </c:pt>
                <c:pt idx="259">
                  <c:v>293.85033154374048</c:v>
                </c:pt>
                <c:pt idx="260">
                  <c:v>288.30776703158648</c:v>
                </c:pt>
                <c:pt idx="261">
                  <c:v>282.50642595665107</c:v>
                </c:pt>
                <c:pt idx="262">
                  <c:v>270.61984202944626</c:v>
                </c:pt>
                <c:pt idx="263">
                  <c:v>258.92360868580499</c:v>
                </c:pt>
                <c:pt idx="264">
                  <c:v>248.71864693285306</c:v>
                </c:pt>
                <c:pt idx="265">
                  <c:v>239.01685747613456</c:v>
                </c:pt>
                <c:pt idx="266">
                  <c:v>226.67935563397205</c:v>
                </c:pt>
                <c:pt idx="267">
                  <c:v>213.76920922259274</c:v>
                </c:pt>
                <c:pt idx="268">
                  <c:v>211.1902155865952</c:v>
                </c:pt>
                <c:pt idx="269">
                  <c:v>210.50054327845629</c:v>
                </c:pt>
                <c:pt idx="270">
                  <c:v>215.08848482220051</c:v>
                </c:pt>
                <c:pt idx="271">
                  <c:v>212.34680773038821</c:v>
                </c:pt>
                <c:pt idx="272">
                  <c:v>206.60603791338247</c:v>
                </c:pt>
                <c:pt idx="273">
                  <c:v>200.44474736663051</c:v>
                </c:pt>
                <c:pt idx="274">
                  <c:v>192.00056970424492</c:v>
                </c:pt>
                <c:pt idx="275">
                  <c:v>185.04144879504821</c:v>
                </c:pt>
                <c:pt idx="276">
                  <c:v>177.34273284514774</c:v>
                </c:pt>
                <c:pt idx="277">
                  <c:v>175.65763027969354</c:v>
                </c:pt>
                <c:pt idx="278">
                  <c:v>164.62124379693546</c:v>
                </c:pt>
                <c:pt idx="279">
                  <c:v>154.52783111885293</c:v>
                </c:pt>
                <c:pt idx="280">
                  <c:v>150.70121720288495</c:v>
                </c:pt>
                <c:pt idx="281">
                  <c:v>146.7164391073037</c:v>
                </c:pt>
                <c:pt idx="282">
                  <c:v>147.18498855155465</c:v>
                </c:pt>
                <c:pt idx="283">
                  <c:v>139.09110243967086</c:v>
                </c:pt>
                <c:pt idx="284">
                  <c:v>138.94847854792013</c:v>
                </c:pt>
                <c:pt idx="285">
                  <c:v>135.69732394336424</c:v>
                </c:pt>
                <c:pt idx="286">
                  <c:v>139.90696656391779</c:v>
                </c:pt>
                <c:pt idx="287">
                  <c:v>161.52966266662156</c:v>
                </c:pt>
                <c:pt idx="288">
                  <c:v>178.09369985367979</c:v>
                </c:pt>
                <c:pt idx="289">
                  <c:v>192.76634401085047</c:v>
                </c:pt>
                <c:pt idx="290">
                  <c:v>201.98842139547622</c:v>
                </c:pt>
                <c:pt idx="291">
                  <c:v>200.06442417127693</c:v>
                </c:pt>
                <c:pt idx="292">
                  <c:v>200.26269190614289</c:v>
                </c:pt>
                <c:pt idx="293">
                  <c:v>209.06096806593001</c:v>
                </c:pt>
                <c:pt idx="294">
                  <c:v>216.44225523328183</c:v>
                </c:pt>
                <c:pt idx="295">
                  <c:v>213.89428332583708</c:v>
                </c:pt>
                <c:pt idx="296">
                  <c:v>220.36725126443673</c:v>
                </c:pt>
                <c:pt idx="297">
                  <c:v>212.57069014720548</c:v>
                </c:pt>
                <c:pt idx="298">
                  <c:v>205.41036432248723</c:v>
                </c:pt>
                <c:pt idx="299">
                  <c:v>191.88860230321137</c:v>
                </c:pt>
                <c:pt idx="300">
                  <c:v>179.43856731069107</c:v>
                </c:pt>
                <c:pt idx="301">
                  <c:v>176.78346891392792</c:v>
                </c:pt>
                <c:pt idx="302">
                  <c:v>173.63039615411228</c:v>
                </c:pt>
                <c:pt idx="303">
                  <c:v>173.35214216137464</c:v>
                </c:pt>
                <c:pt idx="304">
                  <c:v>167.91016990794228</c:v>
                </c:pt>
                <c:pt idx="305">
                  <c:v>162.37472533713728</c:v>
                </c:pt>
                <c:pt idx="306">
                  <c:v>158.36225159650616</c:v>
                </c:pt>
                <c:pt idx="307">
                  <c:v>152.02764891586028</c:v>
                </c:pt>
                <c:pt idx="308">
                  <c:v>153.34609176200928</c:v>
                </c:pt>
                <c:pt idx="309">
                  <c:v>148.83256685021851</c:v>
                </c:pt>
                <c:pt idx="310">
                  <c:v>149.11983679862149</c:v>
                </c:pt>
                <c:pt idx="311">
                  <c:v>147.07811801659327</c:v>
                </c:pt>
                <c:pt idx="312">
                  <c:v>146.57495143853055</c:v>
                </c:pt>
                <c:pt idx="313">
                  <c:v>146.61028959609797</c:v>
                </c:pt>
                <c:pt idx="314">
                  <c:v>148.1980393443144</c:v>
                </c:pt>
                <c:pt idx="315">
                  <c:v>156.83404839342617</c:v>
                </c:pt>
                <c:pt idx="316">
                  <c:v>161.20454224442321</c:v>
                </c:pt>
                <c:pt idx="317">
                  <c:v>166.46673250957514</c:v>
                </c:pt>
                <c:pt idx="318">
                  <c:v>171.82262462990028</c:v>
                </c:pt>
                <c:pt idx="319">
                  <c:v>179.4053105449502</c:v>
                </c:pt>
                <c:pt idx="320">
                  <c:v>182.45104217886751</c:v>
                </c:pt>
                <c:pt idx="321">
                  <c:v>175.2918137910564</c:v>
                </c:pt>
                <c:pt idx="322">
                  <c:v>176.19588344643634</c:v>
                </c:pt>
                <c:pt idx="323">
                  <c:v>174.79315163944349</c:v>
                </c:pt>
                <c:pt idx="324">
                  <c:v>171.03218332219208</c:v>
                </c:pt>
                <c:pt idx="325">
                  <c:v>168.16073562855365</c:v>
                </c:pt>
                <c:pt idx="326">
                  <c:v>162.70756854151423</c:v>
                </c:pt>
                <c:pt idx="327">
                  <c:v>158.75141599189001</c:v>
                </c:pt>
                <c:pt idx="328">
                  <c:v>162.17554104622772</c:v>
                </c:pt>
                <c:pt idx="329">
                  <c:v>165.65648430825448</c:v>
                </c:pt>
                <c:pt idx="330">
                  <c:v>166.87549208033602</c:v>
                </c:pt>
                <c:pt idx="331">
                  <c:v>164.05423065470202</c:v>
                </c:pt>
                <c:pt idx="332">
                  <c:v>163.12279157440128</c:v>
                </c:pt>
                <c:pt idx="333">
                  <c:v>159.57267648521602</c:v>
                </c:pt>
                <c:pt idx="334">
                  <c:v>159.77806645540525</c:v>
                </c:pt>
                <c:pt idx="335">
                  <c:v>157.73678647022334</c:v>
                </c:pt>
                <c:pt idx="336">
                  <c:v>153.70116481366918</c:v>
                </c:pt>
                <c:pt idx="337">
                  <c:v>152.61784917833452</c:v>
                </c:pt>
                <c:pt idx="338">
                  <c:v>151.59866708319637</c:v>
                </c:pt>
                <c:pt idx="339">
                  <c:v>150.92297179640838</c:v>
                </c:pt>
                <c:pt idx="340">
                  <c:v>144.05099015101305</c:v>
                </c:pt>
                <c:pt idx="341">
                  <c:v>139.00326626350528</c:v>
                </c:pt>
                <c:pt idx="342">
                  <c:v>133.18194081322318</c:v>
                </c:pt>
                <c:pt idx="343">
                  <c:v>133.15249335474434</c:v>
                </c:pt>
                <c:pt idx="344">
                  <c:v>139.09702665320296</c:v>
                </c:pt>
                <c:pt idx="345">
                  <c:v>134.62922252456326</c:v>
                </c:pt>
                <c:pt idx="346">
                  <c:v>132.29683875815155</c:v>
                </c:pt>
                <c:pt idx="347">
                  <c:v>128.39087542212658</c:v>
                </c:pt>
                <c:pt idx="348">
                  <c:v>124.86536866425583</c:v>
                </c:pt>
                <c:pt idx="349">
                  <c:v>120.07786347644257</c:v>
                </c:pt>
                <c:pt idx="350">
                  <c:v>119.11905432622049</c:v>
                </c:pt>
                <c:pt idx="351">
                  <c:v>126.42466399163455</c:v>
                </c:pt>
                <c:pt idx="352">
                  <c:v>128.29146984322094</c:v>
                </c:pt>
                <c:pt idx="353">
                  <c:v>129.75646889630912</c:v>
                </c:pt>
                <c:pt idx="354">
                  <c:v>130.44673944798981</c:v>
                </c:pt>
                <c:pt idx="355">
                  <c:v>126.79344604289156</c:v>
                </c:pt>
                <c:pt idx="356">
                  <c:v>133.31069236381563</c:v>
                </c:pt>
                <c:pt idx="357">
                  <c:v>138.5937725770064</c:v>
                </c:pt>
                <c:pt idx="358">
                  <c:v>139.09618366217558</c:v>
                </c:pt>
                <c:pt idx="359">
                  <c:v>141.09285540971663</c:v>
                </c:pt>
                <c:pt idx="360">
                  <c:v>139.03449872219034</c:v>
                </c:pt>
                <c:pt idx="361">
                  <c:v>134.29291294039527</c:v>
                </c:pt>
                <c:pt idx="362">
                  <c:v>127.81038738303438</c:v>
                </c:pt>
                <c:pt idx="363">
                  <c:v>124.2086051886173</c:v>
                </c:pt>
                <c:pt idx="364">
                  <c:v>125.50733781432059</c:v>
                </c:pt>
                <c:pt idx="365">
                  <c:v>131.24454974019059</c:v>
                </c:pt>
                <c:pt idx="366">
                  <c:v>130.87831149742274</c:v>
                </c:pt>
                <c:pt idx="367">
                  <c:v>128.82305576822461</c:v>
                </c:pt>
                <c:pt idx="368">
                  <c:v>131.56925877458258</c:v>
                </c:pt>
                <c:pt idx="369">
                  <c:v>133.39574886861394</c:v>
                </c:pt>
                <c:pt idx="370">
                  <c:v>136.20021483063795</c:v>
                </c:pt>
                <c:pt idx="371">
                  <c:v>138.61295591119733</c:v>
                </c:pt>
                <c:pt idx="372">
                  <c:v>140.96305881344793</c:v>
                </c:pt>
                <c:pt idx="373">
                  <c:v>143.98366209514793</c:v>
                </c:pt>
                <c:pt idx="374">
                  <c:v>150.19633631613621</c:v>
                </c:pt>
                <c:pt idx="375">
                  <c:v>152.76448215227552</c:v>
                </c:pt>
                <c:pt idx="376">
                  <c:v>165.46415287150091</c:v>
                </c:pt>
                <c:pt idx="377">
                  <c:v>176.02983906388252</c:v>
                </c:pt>
                <c:pt idx="378">
                  <c:v>191.63199602770464</c:v>
                </c:pt>
                <c:pt idx="379">
                  <c:v>207.9566416127457</c:v>
                </c:pt>
                <c:pt idx="380">
                  <c:v>214.84590083169689</c:v>
                </c:pt>
                <c:pt idx="381">
                  <c:v>225.95614293102895</c:v>
                </c:pt>
                <c:pt idx="382">
                  <c:v>238.10603850208156</c:v>
                </c:pt>
                <c:pt idx="383">
                  <c:v>249.36298224063088</c:v>
                </c:pt>
                <c:pt idx="384">
                  <c:v>250.97347051465644</c:v>
                </c:pt>
                <c:pt idx="385">
                  <c:v>247.75605212323381</c:v>
                </c:pt>
                <c:pt idx="386">
                  <c:v>243.24908954887954</c:v>
                </c:pt>
                <c:pt idx="387">
                  <c:v>245.59852951941872</c:v>
                </c:pt>
                <c:pt idx="388">
                  <c:v>241.91969635762771</c:v>
                </c:pt>
                <c:pt idx="389">
                  <c:v>245.01368430581223</c:v>
                </c:pt>
                <c:pt idx="390">
                  <c:v>249.50517421454086</c:v>
                </c:pt>
                <c:pt idx="391">
                  <c:v>247.54628371354409</c:v>
                </c:pt>
                <c:pt idx="392">
                  <c:v>226.68345482223975</c:v>
                </c:pt>
                <c:pt idx="393">
                  <c:v>221.71875763673242</c:v>
                </c:pt>
                <c:pt idx="394">
                  <c:v>218.3496111635861</c:v>
                </c:pt>
                <c:pt idx="395">
                  <c:v>222.898567215084</c:v>
                </c:pt>
                <c:pt idx="396">
                  <c:v>231.29610276277884</c:v>
                </c:pt>
                <c:pt idx="397">
                  <c:v>234.29390628658848</c:v>
                </c:pt>
                <c:pt idx="398">
                  <c:v>237.21971050947633</c:v>
                </c:pt>
                <c:pt idx="399">
                  <c:v>223.2712748715318</c:v>
                </c:pt>
                <c:pt idx="400">
                  <c:v>207.75201289974814</c:v>
                </c:pt>
                <c:pt idx="401">
                  <c:v>202.99715604619601</c:v>
                </c:pt>
                <c:pt idx="402">
                  <c:v>201.62970058457734</c:v>
                </c:pt>
                <c:pt idx="403">
                  <c:v>197.11718255546737</c:v>
                </c:pt>
                <c:pt idx="404">
                  <c:v>201.61513103877897</c:v>
                </c:pt>
                <c:pt idx="405">
                  <c:v>210.92287661366518</c:v>
                </c:pt>
                <c:pt idx="406">
                  <c:v>217.42049166974621</c:v>
                </c:pt>
                <c:pt idx="407">
                  <c:v>223.1434515570154</c:v>
                </c:pt>
                <c:pt idx="408">
                  <c:v>228.83119571440551</c:v>
                </c:pt>
                <c:pt idx="409">
                  <c:v>241.11600572128148</c:v>
                </c:pt>
                <c:pt idx="410">
                  <c:v>248.38179400121285</c:v>
                </c:pt>
                <c:pt idx="411">
                  <c:v>258.90772332142927</c:v>
                </c:pt>
                <c:pt idx="412">
                  <c:v>270.2101704309456</c:v>
                </c:pt>
                <c:pt idx="413">
                  <c:v>278.74072849203748</c:v>
                </c:pt>
                <c:pt idx="414">
                  <c:v>294.43428789981925</c:v>
                </c:pt>
                <c:pt idx="415">
                  <c:v>298.45507986689512</c:v>
                </c:pt>
                <c:pt idx="416">
                  <c:v>315.91618001183991</c:v>
                </c:pt>
                <c:pt idx="417">
                  <c:v>343.62353765383006</c:v>
                </c:pt>
                <c:pt idx="418">
                  <c:v>375.34664050752019</c:v>
                </c:pt>
                <c:pt idx="419">
                  <c:v>416.7464943971305</c:v>
                </c:pt>
                <c:pt idx="420">
                  <c:v>449.55133469053328</c:v>
                </c:pt>
                <c:pt idx="421">
                  <c:v>442.74687582311481</c:v>
                </c:pt>
                <c:pt idx="422">
                  <c:v>435.78573332108277</c:v>
                </c:pt>
                <c:pt idx="423">
                  <c:v>413.07413370740051</c:v>
                </c:pt>
                <c:pt idx="424">
                  <c:v>383.707251090093</c:v>
                </c:pt>
                <c:pt idx="425">
                  <c:v>391.67165988876974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3C1-4400-8A80-902881B38993}"/>
            </c:ext>
          </c:extLst>
        </c:ser>
        <c:ser>
          <c:idx val="4"/>
          <c:order val="2"/>
          <c:tx>
            <c:strRef>
              <c:f>'PREÇO MÉDIO (US$ - SACA)'!$H$3</c:f>
              <c:strCache>
                <c:ptCount val="1"/>
                <c:pt idx="0">
                  <c:v> TOTAL GERAL </c:v>
                </c:pt>
              </c:strCache>
            </c:strRef>
          </c:tx>
          <c:spPr>
            <a:ln w="38100">
              <a:solidFill>
                <a:srgbClr val="003366"/>
              </a:solidFill>
              <a:prstDash val="solid"/>
            </a:ln>
          </c:spPr>
          <c:marker>
            <c:symbol val="none"/>
          </c:marker>
          <c:cat>
            <c:numRef>
              <c:f>'PREÇO MÉDIO (US$ - SACA)'!$A$7:$A$432</c:f>
              <c:numCache>
                <c:formatCode>mmm\-yy</c:formatCode>
                <c:ptCount val="426"/>
                <c:pt idx="0">
                  <c:v>32993</c:v>
                </c:pt>
                <c:pt idx="1">
                  <c:v>33024</c:v>
                </c:pt>
                <c:pt idx="2">
                  <c:v>33054</c:v>
                </c:pt>
                <c:pt idx="3">
                  <c:v>33085</c:v>
                </c:pt>
                <c:pt idx="4">
                  <c:v>33116</c:v>
                </c:pt>
                <c:pt idx="5">
                  <c:v>33146</c:v>
                </c:pt>
                <c:pt idx="6">
                  <c:v>33177</c:v>
                </c:pt>
                <c:pt idx="7">
                  <c:v>33207</c:v>
                </c:pt>
                <c:pt idx="8">
                  <c:v>33238</c:v>
                </c:pt>
                <c:pt idx="9">
                  <c:v>33269</c:v>
                </c:pt>
                <c:pt idx="10">
                  <c:v>33297</c:v>
                </c:pt>
                <c:pt idx="11">
                  <c:v>33328</c:v>
                </c:pt>
                <c:pt idx="12">
                  <c:v>33358</c:v>
                </c:pt>
                <c:pt idx="13">
                  <c:v>33389</c:v>
                </c:pt>
                <c:pt idx="14">
                  <c:v>33419</c:v>
                </c:pt>
                <c:pt idx="15">
                  <c:v>33450</c:v>
                </c:pt>
                <c:pt idx="16">
                  <c:v>33481</c:v>
                </c:pt>
                <c:pt idx="17">
                  <c:v>33511</c:v>
                </c:pt>
                <c:pt idx="18">
                  <c:v>33542</c:v>
                </c:pt>
                <c:pt idx="19">
                  <c:v>33572</c:v>
                </c:pt>
                <c:pt idx="20">
                  <c:v>33603</c:v>
                </c:pt>
                <c:pt idx="21">
                  <c:v>33634</c:v>
                </c:pt>
                <c:pt idx="22">
                  <c:v>33663</c:v>
                </c:pt>
                <c:pt idx="23">
                  <c:v>33694</c:v>
                </c:pt>
                <c:pt idx="24">
                  <c:v>33724</c:v>
                </c:pt>
                <c:pt idx="25">
                  <c:v>33755</c:v>
                </c:pt>
                <c:pt idx="26">
                  <c:v>33785</c:v>
                </c:pt>
                <c:pt idx="27">
                  <c:v>33816</c:v>
                </c:pt>
                <c:pt idx="28">
                  <c:v>33847</c:v>
                </c:pt>
                <c:pt idx="29">
                  <c:v>33877</c:v>
                </c:pt>
                <c:pt idx="30">
                  <c:v>33908</c:v>
                </c:pt>
                <c:pt idx="31">
                  <c:v>33938</c:v>
                </c:pt>
                <c:pt idx="32">
                  <c:v>33969</c:v>
                </c:pt>
                <c:pt idx="33">
                  <c:v>34000</c:v>
                </c:pt>
                <c:pt idx="34">
                  <c:v>34028</c:v>
                </c:pt>
                <c:pt idx="35">
                  <c:v>34059</c:v>
                </c:pt>
                <c:pt idx="36">
                  <c:v>34089</c:v>
                </c:pt>
                <c:pt idx="37">
                  <c:v>34120</c:v>
                </c:pt>
                <c:pt idx="38">
                  <c:v>34150</c:v>
                </c:pt>
                <c:pt idx="39">
                  <c:v>34181</c:v>
                </c:pt>
                <c:pt idx="40">
                  <c:v>34212</c:v>
                </c:pt>
                <c:pt idx="41">
                  <c:v>34242</c:v>
                </c:pt>
                <c:pt idx="42">
                  <c:v>34273</c:v>
                </c:pt>
                <c:pt idx="43">
                  <c:v>34303</c:v>
                </c:pt>
                <c:pt idx="44">
                  <c:v>34334</c:v>
                </c:pt>
                <c:pt idx="45">
                  <c:v>34365</c:v>
                </c:pt>
                <c:pt idx="46">
                  <c:v>34393</c:v>
                </c:pt>
                <c:pt idx="47">
                  <c:v>34424</c:v>
                </c:pt>
                <c:pt idx="48">
                  <c:v>34454</c:v>
                </c:pt>
                <c:pt idx="49">
                  <c:v>34485</c:v>
                </c:pt>
                <c:pt idx="50">
                  <c:v>34515</c:v>
                </c:pt>
                <c:pt idx="51">
                  <c:v>34546</c:v>
                </c:pt>
                <c:pt idx="52">
                  <c:v>34577</c:v>
                </c:pt>
                <c:pt idx="53">
                  <c:v>34607</c:v>
                </c:pt>
                <c:pt idx="54">
                  <c:v>34638</c:v>
                </c:pt>
                <c:pt idx="55">
                  <c:v>34668</c:v>
                </c:pt>
                <c:pt idx="56">
                  <c:v>34699</c:v>
                </c:pt>
                <c:pt idx="57">
                  <c:v>34730</c:v>
                </c:pt>
                <c:pt idx="58">
                  <c:v>34758</c:v>
                </c:pt>
                <c:pt idx="59">
                  <c:v>34789</c:v>
                </c:pt>
                <c:pt idx="60">
                  <c:v>34819</c:v>
                </c:pt>
                <c:pt idx="61">
                  <c:v>34850</c:v>
                </c:pt>
                <c:pt idx="62">
                  <c:v>34880</c:v>
                </c:pt>
                <c:pt idx="63">
                  <c:v>34911</c:v>
                </c:pt>
                <c:pt idx="64">
                  <c:v>34942</c:v>
                </c:pt>
                <c:pt idx="65">
                  <c:v>34972</c:v>
                </c:pt>
                <c:pt idx="66">
                  <c:v>35003</c:v>
                </c:pt>
                <c:pt idx="67">
                  <c:v>35033</c:v>
                </c:pt>
                <c:pt idx="68">
                  <c:v>35064</c:v>
                </c:pt>
                <c:pt idx="69">
                  <c:v>35095</c:v>
                </c:pt>
                <c:pt idx="70">
                  <c:v>35124</c:v>
                </c:pt>
                <c:pt idx="71">
                  <c:v>35155</c:v>
                </c:pt>
                <c:pt idx="72">
                  <c:v>35185</c:v>
                </c:pt>
                <c:pt idx="73">
                  <c:v>35216</c:v>
                </c:pt>
                <c:pt idx="74">
                  <c:v>35246</c:v>
                </c:pt>
                <c:pt idx="75">
                  <c:v>35277</c:v>
                </c:pt>
                <c:pt idx="76">
                  <c:v>35308</c:v>
                </c:pt>
                <c:pt idx="77">
                  <c:v>35338</c:v>
                </c:pt>
                <c:pt idx="78">
                  <c:v>35369</c:v>
                </c:pt>
                <c:pt idx="79">
                  <c:v>35399</c:v>
                </c:pt>
                <c:pt idx="80">
                  <c:v>35430</c:v>
                </c:pt>
                <c:pt idx="81">
                  <c:v>35461</c:v>
                </c:pt>
                <c:pt idx="82">
                  <c:v>35489</c:v>
                </c:pt>
                <c:pt idx="83">
                  <c:v>35520</c:v>
                </c:pt>
                <c:pt idx="84">
                  <c:v>35550</c:v>
                </c:pt>
                <c:pt idx="85">
                  <c:v>35581</c:v>
                </c:pt>
                <c:pt idx="86">
                  <c:v>35611</c:v>
                </c:pt>
                <c:pt idx="87">
                  <c:v>35642</c:v>
                </c:pt>
                <c:pt idx="88">
                  <c:v>35673</c:v>
                </c:pt>
                <c:pt idx="89">
                  <c:v>35703</c:v>
                </c:pt>
                <c:pt idx="90">
                  <c:v>35734</c:v>
                </c:pt>
                <c:pt idx="91">
                  <c:v>35764</c:v>
                </c:pt>
                <c:pt idx="92">
                  <c:v>35795</c:v>
                </c:pt>
                <c:pt idx="93">
                  <c:v>35826</c:v>
                </c:pt>
                <c:pt idx="94">
                  <c:v>35854</c:v>
                </c:pt>
                <c:pt idx="95">
                  <c:v>35885</c:v>
                </c:pt>
                <c:pt idx="96">
                  <c:v>35915</c:v>
                </c:pt>
                <c:pt idx="97">
                  <c:v>35946</c:v>
                </c:pt>
                <c:pt idx="98">
                  <c:v>35976</c:v>
                </c:pt>
                <c:pt idx="99">
                  <c:v>36007</c:v>
                </c:pt>
                <c:pt idx="100">
                  <c:v>36038</c:v>
                </c:pt>
                <c:pt idx="101">
                  <c:v>36068</c:v>
                </c:pt>
                <c:pt idx="102">
                  <c:v>36099</c:v>
                </c:pt>
                <c:pt idx="103">
                  <c:v>36129</c:v>
                </c:pt>
                <c:pt idx="104">
                  <c:v>36160</c:v>
                </c:pt>
                <c:pt idx="105">
                  <c:v>36191</c:v>
                </c:pt>
                <c:pt idx="106">
                  <c:v>36219</c:v>
                </c:pt>
                <c:pt idx="107">
                  <c:v>36250</c:v>
                </c:pt>
                <c:pt idx="108">
                  <c:v>36280</c:v>
                </c:pt>
                <c:pt idx="109">
                  <c:v>36311</c:v>
                </c:pt>
                <c:pt idx="110">
                  <c:v>36341</c:v>
                </c:pt>
                <c:pt idx="111">
                  <c:v>36372</c:v>
                </c:pt>
                <c:pt idx="112">
                  <c:v>36403</c:v>
                </c:pt>
                <c:pt idx="113">
                  <c:v>36433</c:v>
                </c:pt>
                <c:pt idx="114">
                  <c:v>36464</c:v>
                </c:pt>
                <c:pt idx="115">
                  <c:v>36494</c:v>
                </c:pt>
                <c:pt idx="116">
                  <c:v>36525</c:v>
                </c:pt>
                <c:pt idx="117">
                  <c:v>36556</c:v>
                </c:pt>
                <c:pt idx="118">
                  <c:v>36585</c:v>
                </c:pt>
                <c:pt idx="119">
                  <c:v>36616</c:v>
                </c:pt>
                <c:pt idx="120">
                  <c:v>36646</c:v>
                </c:pt>
                <c:pt idx="121">
                  <c:v>36677</c:v>
                </c:pt>
                <c:pt idx="122">
                  <c:v>36707</c:v>
                </c:pt>
                <c:pt idx="123">
                  <c:v>36738</c:v>
                </c:pt>
                <c:pt idx="124">
                  <c:v>36769</c:v>
                </c:pt>
                <c:pt idx="125">
                  <c:v>36799</c:v>
                </c:pt>
                <c:pt idx="126">
                  <c:v>36830</c:v>
                </c:pt>
                <c:pt idx="127">
                  <c:v>36860</c:v>
                </c:pt>
                <c:pt idx="128">
                  <c:v>36891</c:v>
                </c:pt>
                <c:pt idx="129">
                  <c:v>36922</c:v>
                </c:pt>
                <c:pt idx="130">
                  <c:v>36950</c:v>
                </c:pt>
                <c:pt idx="131">
                  <c:v>36981</c:v>
                </c:pt>
                <c:pt idx="132">
                  <c:v>37011</c:v>
                </c:pt>
                <c:pt idx="133">
                  <c:v>37042</c:v>
                </c:pt>
                <c:pt idx="134">
                  <c:v>37072</c:v>
                </c:pt>
                <c:pt idx="135">
                  <c:v>37103</c:v>
                </c:pt>
                <c:pt idx="136">
                  <c:v>37134</c:v>
                </c:pt>
                <c:pt idx="137">
                  <c:v>37164</c:v>
                </c:pt>
                <c:pt idx="138">
                  <c:v>37195</c:v>
                </c:pt>
                <c:pt idx="139">
                  <c:v>37225</c:v>
                </c:pt>
                <c:pt idx="140">
                  <c:v>37256</c:v>
                </c:pt>
                <c:pt idx="141">
                  <c:v>37287</c:v>
                </c:pt>
                <c:pt idx="142">
                  <c:v>37315</c:v>
                </c:pt>
                <c:pt idx="143">
                  <c:v>37346</c:v>
                </c:pt>
                <c:pt idx="144">
                  <c:v>37376</c:v>
                </c:pt>
                <c:pt idx="145">
                  <c:v>37407</c:v>
                </c:pt>
                <c:pt idx="146">
                  <c:v>37437</c:v>
                </c:pt>
                <c:pt idx="147">
                  <c:v>37468</c:v>
                </c:pt>
                <c:pt idx="148">
                  <c:v>37499</c:v>
                </c:pt>
                <c:pt idx="149">
                  <c:v>37529</c:v>
                </c:pt>
                <c:pt idx="150">
                  <c:v>37560</c:v>
                </c:pt>
                <c:pt idx="151">
                  <c:v>37590</c:v>
                </c:pt>
                <c:pt idx="152">
                  <c:v>37621</c:v>
                </c:pt>
                <c:pt idx="153">
                  <c:v>37652</c:v>
                </c:pt>
                <c:pt idx="154">
                  <c:v>37680</c:v>
                </c:pt>
                <c:pt idx="155">
                  <c:v>37711</c:v>
                </c:pt>
                <c:pt idx="156">
                  <c:v>37741</c:v>
                </c:pt>
                <c:pt idx="157">
                  <c:v>37772</c:v>
                </c:pt>
                <c:pt idx="158">
                  <c:v>37802</c:v>
                </c:pt>
                <c:pt idx="159">
                  <c:v>37833</c:v>
                </c:pt>
                <c:pt idx="160">
                  <c:v>37864</c:v>
                </c:pt>
                <c:pt idx="161">
                  <c:v>37894</c:v>
                </c:pt>
                <c:pt idx="162">
                  <c:v>37925</c:v>
                </c:pt>
                <c:pt idx="163">
                  <c:v>37955</c:v>
                </c:pt>
                <c:pt idx="164">
                  <c:v>37986</c:v>
                </c:pt>
                <c:pt idx="165">
                  <c:v>38017</c:v>
                </c:pt>
                <c:pt idx="166">
                  <c:v>38046</c:v>
                </c:pt>
                <c:pt idx="167">
                  <c:v>38077</c:v>
                </c:pt>
                <c:pt idx="168">
                  <c:v>38107</c:v>
                </c:pt>
                <c:pt idx="169">
                  <c:v>38138</c:v>
                </c:pt>
                <c:pt idx="170">
                  <c:v>38168</c:v>
                </c:pt>
                <c:pt idx="171">
                  <c:v>38199</c:v>
                </c:pt>
                <c:pt idx="172">
                  <c:v>38230</c:v>
                </c:pt>
                <c:pt idx="173">
                  <c:v>38260</c:v>
                </c:pt>
                <c:pt idx="174">
                  <c:v>38291</c:v>
                </c:pt>
                <c:pt idx="175">
                  <c:v>38321</c:v>
                </c:pt>
                <c:pt idx="176">
                  <c:v>38352</c:v>
                </c:pt>
                <c:pt idx="177">
                  <c:v>38383</c:v>
                </c:pt>
                <c:pt idx="178">
                  <c:v>38411</c:v>
                </c:pt>
                <c:pt idx="179">
                  <c:v>38442</c:v>
                </c:pt>
                <c:pt idx="180">
                  <c:v>38472</c:v>
                </c:pt>
                <c:pt idx="181">
                  <c:v>38503</c:v>
                </c:pt>
                <c:pt idx="182">
                  <c:v>38533</c:v>
                </c:pt>
                <c:pt idx="183">
                  <c:v>38564</c:v>
                </c:pt>
                <c:pt idx="184">
                  <c:v>38595</c:v>
                </c:pt>
                <c:pt idx="185">
                  <c:v>38625</c:v>
                </c:pt>
                <c:pt idx="186">
                  <c:v>38656</c:v>
                </c:pt>
                <c:pt idx="187">
                  <c:v>38686</c:v>
                </c:pt>
                <c:pt idx="188">
                  <c:v>38717</c:v>
                </c:pt>
                <c:pt idx="189">
                  <c:v>38748</c:v>
                </c:pt>
                <c:pt idx="190">
                  <c:v>38776</c:v>
                </c:pt>
                <c:pt idx="191">
                  <c:v>38807</c:v>
                </c:pt>
                <c:pt idx="192">
                  <c:v>38837</c:v>
                </c:pt>
                <c:pt idx="193">
                  <c:v>38868</c:v>
                </c:pt>
                <c:pt idx="194">
                  <c:v>38898</c:v>
                </c:pt>
                <c:pt idx="195">
                  <c:v>38929</c:v>
                </c:pt>
                <c:pt idx="196">
                  <c:v>38960</c:v>
                </c:pt>
                <c:pt idx="197">
                  <c:v>38990</c:v>
                </c:pt>
                <c:pt idx="198">
                  <c:v>39021</c:v>
                </c:pt>
                <c:pt idx="199">
                  <c:v>39051</c:v>
                </c:pt>
                <c:pt idx="200">
                  <c:v>39082</c:v>
                </c:pt>
                <c:pt idx="201">
                  <c:v>39113</c:v>
                </c:pt>
                <c:pt idx="202">
                  <c:v>39141</c:v>
                </c:pt>
                <c:pt idx="203">
                  <c:v>39172</c:v>
                </c:pt>
                <c:pt idx="204">
                  <c:v>39202</c:v>
                </c:pt>
                <c:pt idx="205">
                  <c:v>39233</c:v>
                </c:pt>
                <c:pt idx="206">
                  <c:v>39263</c:v>
                </c:pt>
                <c:pt idx="207">
                  <c:v>39294</c:v>
                </c:pt>
                <c:pt idx="208">
                  <c:v>39325</c:v>
                </c:pt>
                <c:pt idx="209">
                  <c:v>39355</c:v>
                </c:pt>
                <c:pt idx="210">
                  <c:v>39386</c:v>
                </c:pt>
                <c:pt idx="211">
                  <c:v>39416</c:v>
                </c:pt>
                <c:pt idx="212">
                  <c:v>39447</c:v>
                </c:pt>
                <c:pt idx="213">
                  <c:v>39478</c:v>
                </c:pt>
                <c:pt idx="214">
                  <c:v>39507</c:v>
                </c:pt>
                <c:pt idx="215">
                  <c:v>39538</c:v>
                </c:pt>
                <c:pt idx="216">
                  <c:v>39568</c:v>
                </c:pt>
                <c:pt idx="217">
                  <c:v>39599</c:v>
                </c:pt>
                <c:pt idx="218">
                  <c:v>39629</c:v>
                </c:pt>
                <c:pt idx="219">
                  <c:v>39660</c:v>
                </c:pt>
                <c:pt idx="220">
                  <c:v>39691</c:v>
                </c:pt>
                <c:pt idx="221">
                  <c:v>39721</c:v>
                </c:pt>
                <c:pt idx="222">
                  <c:v>39752</c:v>
                </c:pt>
                <c:pt idx="223">
                  <c:v>39782</c:v>
                </c:pt>
                <c:pt idx="224">
                  <c:v>39813</c:v>
                </c:pt>
                <c:pt idx="225">
                  <c:v>39844</c:v>
                </c:pt>
                <c:pt idx="226">
                  <c:v>39872</c:v>
                </c:pt>
                <c:pt idx="227">
                  <c:v>39903</c:v>
                </c:pt>
                <c:pt idx="228">
                  <c:v>39933</c:v>
                </c:pt>
                <c:pt idx="229">
                  <c:v>39964</c:v>
                </c:pt>
                <c:pt idx="230">
                  <c:v>39994</c:v>
                </c:pt>
                <c:pt idx="231">
                  <c:v>40025</c:v>
                </c:pt>
                <c:pt idx="232">
                  <c:v>40056</c:v>
                </c:pt>
                <c:pt idx="233">
                  <c:v>40086</c:v>
                </c:pt>
                <c:pt idx="234">
                  <c:v>40117</c:v>
                </c:pt>
                <c:pt idx="235">
                  <c:v>40147</c:v>
                </c:pt>
                <c:pt idx="236">
                  <c:v>40178</c:v>
                </c:pt>
                <c:pt idx="237">
                  <c:v>40209</c:v>
                </c:pt>
                <c:pt idx="238">
                  <c:v>40237</c:v>
                </c:pt>
                <c:pt idx="239">
                  <c:v>40268</c:v>
                </c:pt>
                <c:pt idx="240">
                  <c:v>40298</c:v>
                </c:pt>
                <c:pt idx="241">
                  <c:v>40329</c:v>
                </c:pt>
                <c:pt idx="242">
                  <c:v>40359</c:v>
                </c:pt>
                <c:pt idx="243">
                  <c:v>40390</c:v>
                </c:pt>
                <c:pt idx="244">
                  <c:v>40421</c:v>
                </c:pt>
                <c:pt idx="245">
                  <c:v>40451</c:v>
                </c:pt>
                <c:pt idx="246">
                  <c:v>40482</c:v>
                </c:pt>
                <c:pt idx="247">
                  <c:v>40512</c:v>
                </c:pt>
                <c:pt idx="248">
                  <c:v>40543</c:v>
                </c:pt>
                <c:pt idx="249">
                  <c:v>40574</c:v>
                </c:pt>
                <c:pt idx="250">
                  <c:v>40602</c:v>
                </c:pt>
                <c:pt idx="251">
                  <c:v>40633</c:v>
                </c:pt>
                <c:pt idx="252">
                  <c:v>40663</c:v>
                </c:pt>
                <c:pt idx="253">
                  <c:v>40694</c:v>
                </c:pt>
                <c:pt idx="254">
                  <c:v>40724</c:v>
                </c:pt>
                <c:pt idx="255">
                  <c:v>40755</c:v>
                </c:pt>
                <c:pt idx="256">
                  <c:v>40786</c:v>
                </c:pt>
                <c:pt idx="257">
                  <c:v>40816</c:v>
                </c:pt>
                <c:pt idx="258">
                  <c:v>40847</c:v>
                </c:pt>
                <c:pt idx="259">
                  <c:v>40877</c:v>
                </c:pt>
                <c:pt idx="260">
                  <c:v>40908</c:v>
                </c:pt>
                <c:pt idx="261">
                  <c:v>40939</c:v>
                </c:pt>
                <c:pt idx="262">
                  <c:v>40968</c:v>
                </c:pt>
                <c:pt idx="263">
                  <c:v>40999</c:v>
                </c:pt>
                <c:pt idx="264">
                  <c:v>41029</c:v>
                </c:pt>
                <c:pt idx="265">
                  <c:v>41060</c:v>
                </c:pt>
                <c:pt idx="266">
                  <c:v>41090</c:v>
                </c:pt>
                <c:pt idx="267">
                  <c:v>41121</c:v>
                </c:pt>
                <c:pt idx="268">
                  <c:v>41152</c:v>
                </c:pt>
                <c:pt idx="269">
                  <c:v>41182</c:v>
                </c:pt>
                <c:pt idx="270">
                  <c:v>41213</c:v>
                </c:pt>
                <c:pt idx="271">
                  <c:v>41243</c:v>
                </c:pt>
                <c:pt idx="272">
                  <c:v>41274</c:v>
                </c:pt>
                <c:pt idx="273">
                  <c:v>41305</c:v>
                </c:pt>
                <c:pt idx="274">
                  <c:v>41333</c:v>
                </c:pt>
                <c:pt idx="275">
                  <c:v>41364</c:v>
                </c:pt>
                <c:pt idx="276">
                  <c:v>41394</c:v>
                </c:pt>
                <c:pt idx="277">
                  <c:v>41425</c:v>
                </c:pt>
                <c:pt idx="278">
                  <c:v>41455</c:v>
                </c:pt>
                <c:pt idx="279">
                  <c:v>41486</c:v>
                </c:pt>
                <c:pt idx="280">
                  <c:v>41517</c:v>
                </c:pt>
                <c:pt idx="281">
                  <c:v>41547</c:v>
                </c:pt>
                <c:pt idx="282">
                  <c:v>41578</c:v>
                </c:pt>
                <c:pt idx="283">
                  <c:v>41608</c:v>
                </c:pt>
                <c:pt idx="284">
                  <c:v>41639</c:v>
                </c:pt>
                <c:pt idx="285">
                  <c:v>41670</c:v>
                </c:pt>
                <c:pt idx="286">
                  <c:v>41698</c:v>
                </c:pt>
                <c:pt idx="287">
                  <c:v>41729</c:v>
                </c:pt>
                <c:pt idx="288">
                  <c:v>41759</c:v>
                </c:pt>
                <c:pt idx="289">
                  <c:v>41790</c:v>
                </c:pt>
                <c:pt idx="290">
                  <c:v>41820</c:v>
                </c:pt>
                <c:pt idx="291">
                  <c:v>41851</c:v>
                </c:pt>
                <c:pt idx="292">
                  <c:v>41882</c:v>
                </c:pt>
                <c:pt idx="293">
                  <c:v>41912</c:v>
                </c:pt>
                <c:pt idx="294">
                  <c:v>41943</c:v>
                </c:pt>
                <c:pt idx="295">
                  <c:v>41973</c:v>
                </c:pt>
                <c:pt idx="296">
                  <c:v>42004</c:v>
                </c:pt>
                <c:pt idx="297">
                  <c:v>42035</c:v>
                </c:pt>
                <c:pt idx="298">
                  <c:v>42063</c:v>
                </c:pt>
                <c:pt idx="299">
                  <c:v>42094</c:v>
                </c:pt>
                <c:pt idx="300">
                  <c:v>42124</c:v>
                </c:pt>
                <c:pt idx="301">
                  <c:v>42155</c:v>
                </c:pt>
                <c:pt idx="302">
                  <c:v>42185</c:v>
                </c:pt>
                <c:pt idx="303">
                  <c:v>42216</c:v>
                </c:pt>
                <c:pt idx="304">
                  <c:v>42247</c:v>
                </c:pt>
                <c:pt idx="305">
                  <c:v>42277</c:v>
                </c:pt>
                <c:pt idx="306">
                  <c:v>42308</c:v>
                </c:pt>
                <c:pt idx="307">
                  <c:v>42338</c:v>
                </c:pt>
                <c:pt idx="308">
                  <c:v>42369</c:v>
                </c:pt>
                <c:pt idx="309">
                  <c:v>42400</c:v>
                </c:pt>
                <c:pt idx="310">
                  <c:v>42429</c:v>
                </c:pt>
                <c:pt idx="311">
                  <c:v>42460</c:v>
                </c:pt>
                <c:pt idx="312">
                  <c:v>42490</c:v>
                </c:pt>
                <c:pt idx="313">
                  <c:v>42521</c:v>
                </c:pt>
                <c:pt idx="314">
                  <c:v>42551</c:v>
                </c:pt>
                <c:pt idx="315">
                  <c:v>42582</c:v>
                </c:pt>
                <c:pt idx="316">
                  <c:v>42613</c:v>
                </c:pt>
                <c:pt idx="317">
                  <c:v>42643</c:v>
                </c:pt>
                <c:pt idx="318">
                  <c:v>42674</c:v>
                </c:pt>
                <c:pt idx="319">
                  <c:v>42704</c:v>
                </c:pt>
                <c:pt idx="320">
                  <c:v>42735</c:v>
                </c:pt>
                <c:pt idx="321">
                  <c:v>42766</c:v>
                </c:pt>
                <c:pt idx="322">
                  <c:v>42794</c:v>
                </c:pt>
                <c:pt idx="323">
                  <c:v>42825</c:v>
                </c:pt>
                <c:pt idx="324">
                  <c:v>42855</c:v>
                </c:pt>
                <c:pt idx="325">
                  <c:v>42886</c:v>
                </c:pt>
                <c:pt idx="326">
                  <c:v>42916</c:v>
                </c:pt>
                <c:pt idx="327">
                  <c:v>42947</c:v>
                </c:pt>
                <c:pt idx="328">
                  <c:v>42978</c:v>
                </c:pt>
                <c:pt idx="329">
                  <c:v>43008</c:v>
                </c:pt>
                <c:pt idx="330">
                  <c:v>43039</c:v>
                </c:pt>
                <c:pt idx="331">
                  <c:v>43069</c:v>
                </c:pt>
                <c:pt idx="332">
                  <c:v>43100</c:v>
                </c:pt>
                <c:pt idx="333">
                  <c:v>43131</c:v>
                </c:pt>
                <c:pt idx="334">
                  <c:v>43159</c:v>
                </c:pt>
                <c:pt idx="335">
                  <c:v>43190</c:v>
                </c:pt>
                <c:pt idx="336">
                  <c:v>43220</c:v>
                </c:pt>
                <c:pt idx="337">
                  <c:v>43251</c:v>
                </c:pt>
                <c:pt idx="338">
                  <c:v>43281</c:v>
                </c:pt>
                <c:pt idx="339">
                  <c:v>43312</c:v>
                </c:pt>
                <c:pt idx="340">
                  <c:v>43343</c:v>
                </c:pt>
                <c:pt idx="341">
                  <c:v>43373</c:v>
                </c:pt>
                <c:pt idx="342">
                  <c:v>43404</c:v>
                </c:pt>
                <c:pt idx="343">
                  <c:v>43434</c:v>
                </c:pt>
                <c:pt idx="344">
                  <c:v>43465</c:v>
                </c:pt>
                <c:pt idx="345">
                  <c:v>43496</c:v>
                </c:pt>
                <c:pt idx="346">
                  <c:v>43524</c:v>
                </c:pt>
                <c:pt idx="347">
                  <c:v>43555</c:v>
                </c:pt>
                <c:pt idx="348">
                  <c:v>43585</c:v>
                </c:pt>
                <c:pt idx="349">
                  <c:v>43616</c:v>
                </c:pt>
                <c:pt idx="350">
                  <c:v>43646</c:v>
                </c:pt>
                <c:pt idx="351">
                  <c:v>43677</c:v>
                </c:pt>
                <c:pt idx="352">
                  <c:v>43708</c:v>
                </c:pt>
                <c:pt idx="353">
                  <c:v>43738</c:v>
                </c:pt>
                <c:pt idx="354">
                  <c:v>43769</c:v>
                </c:pt>
                <c:pt idx="355">
                  <c:v>43799</c:v>
                </c:pt>
                <c:pt idx="356">
                  <c:v>43830</c:v>
                </c:pt>
                <c:pt idx="357">
                  <c:v>43861</c:v>
                </c:pt>
                <c:pt idx="358">
                  <c:v>43890</c:v>
                </c:pt>
                <c:pt idx="359">
                  <c:v>43921</c:v>
                </c:pt>
                <c:pt idx="360">
                  <c:v>43951</c:v>
                </c:pt>
                <c:pt idx="361">
                  <c:v>43982</c:v>
                </c:pt>
                <c:pt idx="362">
                  <c:v>44012</c:v>
                </c:pt>
                <c:pt idx="363">
                  <c:v>44043</c:v>
                </c:pt>
                <c:pt idx="364">
                  <c:v>44074</c:v>
                </c:pt>
                <c:pt idx="365">
                  <c:v>44104</c:v>
                </c:pt>
                <c:pt idx="366">
                  <c:v>44135</c:v>
                </c:pt>
                <c:pt idx="367">
                  <c:v>44165</c:v>
                </c:pt>
                <c:pt idx="368">
                  <c:v>44196</c:v>
                </c:pt>
                <c:pt idx="369">
                  <c:v>44227</c:v>
                </c:pt>
                <c:pt idx="370">
                  <c:v>44255</c:v>
                </c:pt>
                <c:pt idx="371">
                  <c:v>44286</c:v>
                </c:pt>
                <c:pt idx="372">
                  <c:v>44316</c:v>
                </c:pt>
                <c:pt idx="373">
                  <c:v>44347</c:v>
                </c:pt>
                <c:pt idx="374">
                  <c:v>44377</c:v>
                </c:pt>
                <c:pt idx="375">
                  <c:v>44408</c:v>
                </c:pt>
                <c:pt idx="376">
                  <c:v>44439</c:v>
                </c:pt>
                <c:pt idx="377">
                  <c:v>44469</c:v>
                </c:pt>
                <c:pt idx="378">
                  <c:v>44500</c:v>
                </c:pt>
                <c:pt idx="379">
                  <c:v>44530</c:v>
                </c:pt>
                <c:pt idx="380">
                  <c:v>44561</c:v>
                </c:pt>
                <c:pt idx="381">
                  <c:v>44592</c:v>
                </c:pt>
                <c:pt idx="382">
                  <c:v>44620</c:v>
                </c:pt>
                <c:pt idx="383">
                  <c:v>44651</c:v>
                </c:pt>
                <c:pt idx="384">
                  <c:v>44681</c:v>
                </c:pt>
                <c:pt idx="385">
                  <c:v>44712</c:v>
                </c:pt>
                <c:pt idx="386">
                  <c:v>44742</c:v>
                </c:pt>
                <c:pt idx="387">
                  <c:v>44773</c:v>
                </c:pt>
                <c:pt idx="388">
                  <c:v>44804</c:v>
                </c:pt>
                <c:pt idx="389">
                  <c:v>44834</c:v>
                </c:pt>
                <c:pt idx="390">
                  <c:v>44865</c:v>
                </c:pt>
                <c:pt idx="391">
                  <c:v>44895</c:v>
                </c:pt>
                <c:pt idx="392">
                  <c:v>44926</c:v>
                </c:pt>
                <c:pt idx="393">
                  <c:v>44957</c:v>
                </c:pt>
                <c:pt idx="394">
                  <c:v>44985</c:v>
                </c:pt>
                <c:pt idx="395">
                  <c:v>45016</c:v>
                </c:pt>
                <c:pt idx="396">
                  <c:v>45046</c:v>
                </c:pt>
                <c:pt idx="397">
                  <c:v>45077</c:v>
                </c:pt>
                <c:pt idx="398">
                  <c:v>45107</c:v>
                </c:pt>
                <c:pt idx="399">
                  <c:v>45138</c:v>
                </c:pt>
                <c:pt idx="400">
                  <c:v>45169</c:v>
                </c:pt>
                <c:pt idx="401">
                  <c:v>45199</c:v>
                </c:pt>
                <c:pt idx="402">
                  <c:v>45230</c:v>
                </c:pt>
                <c:pt idx="403">
                  <c:v>45260</c:v>
                </c:pt>
                <c:pt idx="404">
                  <c:v>45291</c:v>
                </c:pt>
                <c:pt idx="405">
                  <c:v>45322</c:v>
                </c:pt>
                <c:pt idx="406">
                  <c:v>45351</c:v>
                </c:pt>
                <c:pt idx="407">
                  <c:v>45382</c:v>
                </c:pt>
                <c:pt idx="408">
                  <c:v>45412</c:v>
                </c:pt>
                <c:pt idx="409">
                  <c:v>45443</c:v>
                </c:pt>
                <c:pt idx="410">
                  <c:v>45473</c:v>
                </c:pt>
                <c:pt idx="411">
                  <c:v>45504</c:v>
                </c:pt>
                <c:pt idx="412">
                  <c:v>45535</c:v>
                </c:pt>
                <c:pt idx="413">
                  <c:v>45565</c:v>
                </c:pt>
                <c:pt idx="414">
                  <c:v>45596</c:v>
                </c:pt>
                <c:pt idx="415">
                  <c:v>45626</c:v>
                </c:pt>
                <c:pt idx="416">
                  <c:v>45657</c:v>
                </c:pt>
                <c:pt idx="417">
                  <c:v>45688</c:v>
                </c:pt>
                <c:pt idx="418">
                  <c:v>45716</c:v>
                </c:pt>
                <c:pt idx="419">
                  <c:v>45747</c:v>
                </c:pt>
                <c:pt idx="420">
                  <c:v>45777</c:v>
                </c:pt>
                <c:pt idx="421">
                  <c:v>45808</c:v>
                </c:pt>
                <c:pt idx="422">
                  <c:v>45838</c:v>
                </c:pt>
                <c:pt idx="423">
                  <c:v>45869</c:v>
                </c:pt>
                <c:pt idx="424">
                  <c:v>45900</c:v>
                </c:pt>
                <c:pt idx="425">
                  <c:v>45930</c:v>
                </c:pt>
              </c:numCache>
            </c:numRef>
          </c:cat>
          <c:val>
            <c:numRef>
              <c:f>'PREÇO MÉDIO (US$ - SACA)'!$H$7:$H$432</c:f>
              <c:numCache>
                <c:formatCode>_(* #,##0.00_);_(* \(#,##0.00\);_(* "-"??_);_(@_)</c:formatCode>
                <c:ptCount val="426"/>
                <c:pt idx="0">
                  <c:v>67.920069639487181</c:v>
                </c:pt>
                <c:pt idx="1">
                  <c:v>71.590163331758234</c:v>
                </c:pt>
                <c:pt idx="2">
                  <c:v>73.623787838318108</c:v>
                </c:pt>
                <c:pt idx="3">
                  <c:v>76.595029107643938</c:v>
                </c:pt>
                <c:pt idx="4">
                  <c:v>80.494042850059316</c:v>
                </c:pt>
                <c:pt idx="5">
                  <c:v>83.868223173339814</c:v>
                </c:pt>
                <c:pt idx="6">
                  <c:v>88.949083256869386</c:v>
                </c:pt>
                <c:pt idx="7">
                  <c:v>86.329526474393433</c:v>
                </c:pt>
                <c:pt idx="8">
                  <c:v>82.528425414933025</c:v>
                </c:pt>
                <c:pt idx="9">
                  <c:v>81.054688886753581</c:v>
                </c:pt>
                <c:pt idx="10">
                  <c:v>74.270143026203115</c:v>
                </c:pt>
                <c:pt idx="11">
                  <c:v>84.045834716283579</c:v>
                </c:pt>
                <c:pt idx="12">
                  <c:v>83.420514683673957</c:v>
                </c:pt>
                <c:pt idx="13">
                  <c:v>79.882106286651876</c:v>
                </c:pt>
                <c:pt idx="14">
                  <c:v>80.044692209943236</c:v>
                </c:pt>
                <c:pt idx="15">
                  <c:v>76.527904476069025</c:v>
                </c:pt>
                <c:pt idx="16">
                  <c:v>68.417487962412267</c:v>
                </c:pt>
                <c:pt idx="17">
                  <c:v>69.303237919348916</c:v>
                </c:pt>
                <c:pt idx="18">
                  <c:v>68.981424516090883</c:v>
                </c:pt>
                <c:pt idx="19">
                  <c:v>68.929781202012506</c:v>
                </c:pt>
                <c:pt idx="20">
                  <c:v>69.169495929167141</c:v>
                </c:pt>
                <c:pt idx="21">
                  <c:v>68.909393930098815</c:v>
                </c:pt>
                <c:pt idx="22">
                  <c:v>68.628817512302518</c:v>
                </c:pt>
                <c:pt idx="23">
                  <c:v>63.703504586539431</c:v>
                </c:pt>
                <c:pt idx="24">
                  <c:v>62.530946359643288</c:v>
                </c:pt>
                <c:pt idx="25">
                  <c:v>60.204704460163271</c:v>
                </c:pt>
                <c:pt idx="26">
                  <c:v>55.593670659284477</c:v>
                </c:pt>
                <c:pt idx="27">
                  <c:v>51.939494123774374</c:v>
                </c:pt>
                <c:pt idx="28">
                  <c:v>50.973470337376611</c:v>
                </c:pt>
                <c:pt idx="29">
                  <c:v>50.829133938439696</c:v>
                </c:pt>
                <c:pt idx="30">
                  <c:v>49.414822974999225</c:v>
                </c:pt>
                <c:pt idx="31">
                  <c:v>53.306166729814699</c:v>
                </c:pt>
                <c:pt idx="32">
                  <c:v>56.588175401237244</c:v>
                </c:pt>
                <c:pt idx="33">
                  <c:v>62.032350323477203</c:v>
                </c:pt>
                <c:pt idx="34">
                  <c:v>64.834810742562539</c:v>
                </c:pt>
                <c:pt idx="35">
                  <c:v>66.438359118369277</c:v>
                </c:pt>
                <c:pt idx="36">
                  <c:v>65.446822103596432</c:v>
                </c:pt>
                <c:pt idx="37">
                  <c:v>62.507012295057592</c:v>
                </c:pt>
                <c:pt idx="38">
                  <c:v>59.68818106130994</c:v>
                </c:pt>
                <c:pt idx="39">
                  <c:v>57.429827792938291</c:v>
                </c:pt>
                <c:pt idx="40">
                  <c:v>62.375565891218464</c:v>
                </c:pt>
                <c:pt idx="41">
                  <c:v>72.165864683310744</c:v>
                </c:pt>
                <c:pt idx="42">
                  <c:v>74.507623480113423</c:v>
                </c:pt>
                <c:pt idx="43">
                  <c:v>76.993221556745937</c:v>
                </c:pt>
                <c:pt idx="44">
                  <c:v>80.894973973862164</c:v>
                </c:pt>
                <c:pt idx="45">
                  <c:v>83.103747795631406</c:v>
                </c:pt>
                <c:pt idx="46">
                  <c:v>83.546336337188691</c:v>
                </c:pt>
                <c:pt idx="47">
                  <c:v>85.169279452466583</c:v>
                </c:pt>
                <c:pt idx="48">
                  <c:v>94.308991590457481</c:v>
                </c:pt>
                <c:pt idx="49">
                  <c:v>102.6257498479669</c:v>
                </c:pt>
                <c:pt idx="50">
                  <c:v>117.13635276995629</c:v>
                </c:pt>
                <c:pt idx="51">
                  <c:v>137.15815858545929</c:v>
                </c:pt>
                <c:pt idx="52">
                  <c:v>181.42290723513142</c:v>
                </c:pt>
                <c:pt idx="53">
                  <c:v>200.82391067455137</c:v>
                </c:pt>
                <c:pt idx="54">
                  <c:v>210.23766458170041</c:v>
                </c:pt>
                <c:pt idx="55">
                  <c:v>198.35063210979325</c:v>
                </c:pt>
                <c:pt idx="56">
                  <c:v>191.43351793170729</c:v>
                </c:pt>
                <c:pt idx="57">
                  <c:v>178.24628371313534</c:v>
                </c:pt>
                <c:pt idx="58">
                  <c:v>171.75323137411164</c:v>
                </c:pt>
                <c:pt idx="59">
                  <c:v>178.21648366204948</c:v>
                </c:pt>
                <c:pt idx="60">
                  <c:v>182.15539002514097</c:v>
                </c:pt>
                <c:pt idx="61">
                  <c:v>184.74291457320211</c:v>
                </c:pt>
                <c:pt idx="62">
                  <c:v>175.67137398980327</c:v>
                </c:pt>
                <c:pt idx="63">
                  <c:v>167.54281173784466</c:v>
                </c:pt>
                <c:pt idx="64">
                  <c:v>157.53073523564311</c:v>
                </c:pt>
                <c:pt idx="65">
                  <c:v>156.31672654228271</c:v>
                </c:pt>
                <c:pt idx="66">
                  <c:v>154.08161378414366</c:v>
                </c:pt>
                <c:pt idx="67">
                  <c:v>147.89101470236912</c:v>
                </c:pt>
                <c:pt idx="68">
                  <c:v>149.73890442281362</c:v>
                </c:pt>
                <c:pt idx="69">
                  <c:v>140.54876154443471</c:v>
                </c:pt>
                <c:pt idx="70">
                  <c:v>150.08002982830683</c:v>
                </c:pt>
                <c:pt idx="71">
                  <c:v>156.2323156118153</c:v>
                </c:pt>
                <c:pt idx="72">
                  <c:v>162.66454762147632</c:v>
                </c:pt>
                <c:pt idx="73">
                  <c:v>161.15935141305553</c:v>
                </c:pt>
                <c:pt idx="74">
                  <c:v>150.78747142313119</c:v>
                </c:pt>
                <c:pt idx="75">
                  <c:v>135.87910654307331</c:v>
                </c:pt>
                <c:pt idx="76">
                  <c:v>127.13623197717062</c:v>
                </c:pt>
                <c:pt idx="77">
                  <c:v>126.82311904351066</c:v>
                </c:pt>
                <c:pt idx="78">
                  <c:v>127.7304825386874</c:v>
                </c:pt>
                <c:pt idx="79">
                  <c:v>129.41641330263673</c:v>
                </c:pt>
                <c:pt idx="80">
                  <c:v>127.78809842803774</c:v>
                </c:pt>
                <c:pt idx="81">
                  <c:v>128.87645153978619</c:v>
                </c:pt>
                <c:pt idx="82">
                  <c:v>152.37782781350441</c:v>
                </c:pt>
                <c:pt idx="83">
                  <c:v>180.67148528798748</c:v>
                </c:pt>
                <c:pt idx="84">
                  <c:v>198.40810108237847</c:v>
                </c:pt>
                <c:pt idx="85">
                  <c:v>204.68719536267733</c:v>
                </c:pt>
                <c:pt idx="86">
                  <c:v>209.24719537922351</c:v>
                </c:pt>
                <c:pt idx="87">
                  <c:v>196.50916769630879</c:v>
                </c:pt>
                <c:pt idx="88">
                  <c:v>192.52214666985645</c:v>
                </c:pt>
                <c:pt idx="89">
                  <c:v>189.72351131848603</c:v>
                </c:pt>
                <c:pt idx="90">
                  <c:v>192.77870008113689</c:v>
                </c:pt>
                <c:pt idx="91">
                  <c:v>182.40070514864482</c:v>
                </c:pt>
                <c:pt idx="92">
                  <c:v>187.67225071979053</c:v>
                </c:pt>
                <c:pt idx="93">
                  <c:v>196.61541258222115</c:v>
                </c:pt>
                <c:pt idx="94">
                  <c:v>207.51728509342854</c:v>
                </c:pt>
                <c:pt idx="95">
                  <c:v>203.61327663049383</c:v>
                </c:pt>
                <c:pt idx="96">
                  <c:v>188.96175641408601</c:v>
                </c:pt>
                <c:pt idx="97">
                  <c:v>163.25660243536424</c:v>
                </c:pt>
                <c:pt idx="98">
                  <c:v>144.03104966745448</c:v>
                </c:pt>
                <c:pt idx="99">
                  <c:v>130.11145623923022</c:v>
                </c:pt>
                <c:pt idx="100">
                  <c:v>125.64966187086203</c:v>
                </c:pt>
                <c:pt idx="101">
                  <c:v>121.93511178085618</c:v>
                </c:pt>
                <c:pt idx="102">
                  <c:v>115.65975069827729</c:v>
                </c:pt>
                <c:pt idx="103">
                  <c:v>117.71459418044672</c:v>
                </c:pt>
                <c:pt idx="104">
                  <c:v>119.77567955302564</c:v>
                </c:pt>
                <c:pt idx="105">
                  <c:v>120.21607473063963</c:v>
                </c:pt>
                <c:pt idx="106">
                  <c:v>113.02531858350609</c:v>
                </c:pt>
                <c:pt idx="107">
                  <c:v>109.08582980252881</c:v>
                </c:pt>
                <c:pt idx="108">
                  <c:v>110.24500726830088</c:v>
                </c:pt>
                <c:pt idx="109">
                  <c:v>106.64178917699088</c:v>
                </c:pt>
                <c:pt idx="110">
                  <c:v>110.89266596873843</c:v>
                </c:pt>
                <c:pt idx="111">
                  <c:v>107.34776220261364</c:v>
                </c:pt>
                <c:pt idx="112">
                  <c:v>101.63644026856254</c:v>
                </c:pt>
                <c:pt idx="113">
                  <c:v>96.487534158326923</c:v>
                </c:pt>
                <c:pt idx="114">
                  <c:v>93.032771868149339</c:v>
                </c:pt>
                <c:pt idx="115">
                  <c:v>97.854535284586731</c:v>
                </c:pt>
                <c:pt idx="116">
                  <c:v>112.81084353813708</c:v>
                </c:pt>
                <c:pt idx="117">
                  <c:v>120.96052192189663</c:v>
                </c:pt>
                <c:pt idx="118">
                  <c:v>116.43005288956213</c:v>
                </c:pt>
                <c:pt idx="119">
                  <c:v>110.87369522115621</c:v>
                </c:pt>
                <c:pt idx="120">
                  <c:v>106.73353961123955</c:v>
                </c:pt>
                <c:pt idx="121">
                  <c:v>102.30440009717124</c:v>
                </c:pt>
                <c:pt idx="122">
                  <c:v>96.34375308624405</c:v>
                </c:pt>
                <c:pt idx="123">
                  <c:v>95.76718692545019</c:v>
                </c:pt>
                <c:pt idx="124">
                  <c:v>94.130960591876914</c:v>
                </c:pt>
                <c:pt idx="125">
                  <c:v>90.601219735517972</c:v>
                </c:pt>
                <c:pt idx="126">
                  <c:v>88.262503157185321</c:v>
                </c:pt>
                <c:pt idx="127">
                  <c:v>86.447296623593644</c:v>
                </c:pt>
                <c:pt idx="128">
                  <c:v>83.680940529224969</c:v>
                </c:pt>
                <c:pt idx="129">
                  <c:v>82.311432348889213</c:v>
                </c:pt>
                <c:pt idx="130">
                  <c:v>74.113255118987695</c:v>
                </c:pt>
                <c:pt idx="131">
                  <c:v>72.926620820929813</c:v>
                </c:pt>
                <c:pt idx="132">
                  <c:v>70.621019779527259</c:v>
                </c:pt>
                <c:pt idx="133">
                  <c:v>68.826362082092743</c:v>
                </c:pt>
                <c:pt idx="134">
                  <c:v>65.566526269973068</c:v>
                </c:pt>
                <c:pt idx="135">
                  <c:v>60.183636388274046</c:v>
                </c:pt>
                <c:pt idx="136">
                  <c:v>55.408691340782745</c:v>
                </c:pt>
                <c:pt idx="137">
                  <c:v>53.368519475733017</c:v>
                </c:pt>
                <c:pt idx="138">
                  <c:v>51.362182786603974</c:v>
                </c:pt>
                <c:pt idx="139">
                  <c:v>49.304370953255223</c:v>
                </c:pt>
                <c:pt idx="140">
                  <c:v>51.304258384945648</c:v>
                </c:pt>
                <c:pt idx="141">
                  <c:v>49.239958588042505</c:v>
                </c:pt>
                <c:pt idx="142">
                  <c:v>48.249485248094942</c:v>
                </c:pt>
                <c:pt idx="143">
                  <c:v>49.42673516170764</c:v>
                </c:pt>
                <c:pt idx="144">
                  <c:v>49.952217562301918</c:v>
                </c:pt>
                <c:pt idx="145">
                  <c:v>48.725819633740493</c:v>
                </c:pt>
                <c:pt idx="146">
                  <c:v>46.558275271833551</c:v>
                </c:pt>
                <c:pt idx="147">
                  <c:v>46.371599282386335</c:v>
                </c:pt>
                <c:pt idx="148">
                  <c:v>45.459676491449819</c:v>
                </c:pt>
                <c:pt idx="149">
                  <c:v>46.536484433153539</c:v>
                </c:pt>
                <c:pt idx="150">
                  <c:v>48.206560430483904</c:v>
                </c:pt>
                <c:pt idx="151">
                  <c:v>50.661856956528425</c:v>
                </c:pt>
                <c:pt idx="152">
                  <c:v>53.880316179470569</c:v>
                </c:pt>
                <c:pt idx="153">
                  <c:v>55.970017502911986</c:v>
                </c:pt>
                <c:pt idx="154">
                  <c:v>56.309407734105065</c:v>
                </c:pt>
                <c:pt idx="155">
                  <c:v>56.763164974924337</c:v>
                </c:pt>
                <c:pt idx="156">
                  <c:v>55.554220258720939</c:v>
                </c:pt>
                <c:pt idx="157">
                  <c:v>57.318910294898828</c:v>
                </c:pt>
                <c:pt idx="158">
                  <c:v>57.911935832281706</c:v>
                </c:pt>
                <c:pt idx="159">
                  <c:v>57.970599719897237</c:v>
                </c:pt>
                <c:pt idx="160">
                  <c:v>58.90784044293823</c:v>
                </c:pt>
                <c:pt idx="161">
                  <c:v>61.759773112866412</c:v>
                </c:pt>
                <c:pt idx="162">
                  <c:v>64.754142125590747</c:v>
                </c:pt>
                <c:pt idx="163">
                  <c:v>64.57455742139858</c:v>
                </c:pt>
                <c:pt idx="164">
                  <c:v>66.519388195189038</c:v>
                </c:pt>
                <c:pt idx="165">
                  <c:v>66.948120287083739</c:v>
                </c:pt>
                <c:pt idx="166">
                  <c:v>70.054497886472305</c:v>
                </c:pt>
                <c:pt idx="167">
                  <c:v>74.025053075431416</c:v>
                </c:pt>
                <c:pt idx="168">
                  <c:v>76.565783266868351</c:v>
                </c:pt>
                <c:pt idx="169">
                  <c:v>76.443111691618114</c:v>
                </c:pt>
                <c:pt idx="170">
                  <c:v>76.339724440622959</c:v>
                </c:pt>
                <c:pt idx="171">
                  <c:v>79.751243369123443</c:v>
                </c:pt>
                <c:pt idx="172">
                  <c:v>74.705707192712111</c:v>
                </c:pt>
                <c:pt idx="173">
                  <c:v>74.660648289899754</c:v>
                </c:pt>
                <c:pt idx="174">
                  <c:v>78.279505923482219</c:v>
                </c:pt>
                <c:pt idx="175">
                  <c:v>78.946911694171661</c:v>
                </c:pt>
                <c:pt idx="176">
                  <c:v>84.467900737298109</c:v>
                </c:pt>
                <c:pt idx="177">
                  <c:v>91.685670967366278</c:v>
                </c:pt>
                <c:pt idx="178">
                  <c:v>97.35269152296226</c:v>
                </c:pt>
                <c:pt idx="179">
                  <c:v>107.99683949071941</c:v>
                </c:pt>
                <c:pt idx="180">
                  <c:v>117.68357739691915</c:v>
                </c:pt>
                <c:pt idx="181">
                  <c:v>116.05776036022397</c:v>
                </c:pt>
                <c:pt idx="182">
                  <c:v>115.90373353374</c:v>
                </c:pt>
                <c:pt idx="183">
                  <c:v>115.50238312916069</c:v>
                </c:pt>
                <c:pt idx="184">
                  <c:v>115.09807872739133</c:v>
                </c:pt>
                <c:pt idx="185">
                  <c:v>115.99339847749773</c:v>
                </c:pt>
                <c:pt idx="186">
                  <c:v>114.70117106165091</c:v>
                </c:pt>
                <c:pt idx="187">
                  <c:v>114.1840313372079</c:v>
                </c:pt>
                <c:pt idx="188">
                  <c:v>115.34909833400708</c:v>
                </c:pt>
                <c:pt idx="189">
                  <c:v>113.80137699624194</c:v>
                </c:pt>
                <c:pt idx="190">
                  <c:v>122.68308294585592</c:v>
                </c:pt>
                <c:pt idx="191">
                  <c:v>125.41886432527332</c:v>
                </c:pt>
                <c:pt idx="192">
                  <c:v>122.51111046794196</c:v>
                </c:pt>
                <c:pt idx="193">
                  <c:v>123.30699101837878</c:v>
                </c:pt>
                <c:pt idx="194">
                  <c:v>118.50379471634321</c:v>
                </c:pt>
                <c:pt idx="195">
                  <c:v>112.90209600565122</c:v>
                </c:pt>
                <c:pt idx="196">
                  <c:v>116.29085753189</c:v>
                </c:pt>
                <c:pt idx="197">
                  <c:v>118.56141293960188</c:v>
                </c:pt>
                <c:pt idx="198">
                  <c:v>120.03641382796042</c:v>
                </c:pt>
                <c:pt idx="199">
                  <c:v>120.90524565493747</c:v>
                </c:pt>
                <c:pt idx="200">
                  <c:v>128.18324821678058</c:v>
                </c:pt>
                <c:pt idx="201">
                  <c:v>134.87190598816889</c:v>
                </c:pt>
                <c:pt idx="202">
                  <c:v>134.90288863315067</c:v>
                </c:pt>
                <c:pt idx="203">
                  <c:v>136.39589333515119</c:v>
                </c:pt>
                <c:pt idx="204">
                  <c:v>134.34792667035259</c:v>
                </c:pt>
                <c:pt idx="205">
                  <c:v>131.48333172271066</c:v>
                </c:pt>
                <c:pt idx="206">
                  <c:v>131.67196978557084</c:v>
                </c:pt>
                <c:pt idx="207">
                  <c:v>132.27672478836729</c:v>
                </c:pt>
                <c:pt idx="208">
                  <c:v>133.40276444187018</c:v>
                </c:pt>
                <c:pt idx="209">
                  <c:v>136.09468275801777</c:v>
                </c:pt>
                <c:pt idx="210">
                  <c:v>143.8758491397017</c:v>
                </c:pt>
                <c:pt idx="211">
                  <c:v>147.79195212940098</c:v>
                </c:pt>
                <c:pt idx="212">
                  <c:v>148.73243750880306</c:v>
                </c:pt>
                <c:pt idx="213">
                  <c:v>155.24036952408264</c:v>
                </c:pt>
                <c:pt idx="214">
                  <c:v>157.1906587928944</c:v>
                </c:pt>
                <c:pt idx="215">
                  <c:v>164.91315706013691</c:v>
                </c:pt>
                <c:pt idx="216">
                  <c:v>165.84748682984127</c:v>
                </c:pt>
                <c:pt idx="217">
                  <c:v>164.95120049673858</c:v>
                </c:pt>
                <c:pt idx="218">
                  <c:v>164.52709294730312</c:v>
                </c:pt>
                <c:pt idx="219">
                  <c:v>163.47046143116424</c:v>
                </c:pt>
                <c:pt idx="220">
                  <c:v>163.60235896241394</c:v>
                </c:pt>
                <c:pt idx="221">
                  <c:v>165.76313596306434</c:v>
                </c:pt>
                <c:pt idx="222">
                  <c:v>163.48467354130483</c:v>
                </c:pt>
                <c:pt idx="223">
                  <c:v>156.17191720120579</c:v>
                </c:pt>
                <c:pt idx="224">
                  <c:v>150.64770070391199</c:v>
                </c:pt>
                <c:pt idx="225">
                  <c:v>139.17168980950271</c:v>
                </c:pt>
                <c:pt idx="226">
                  <c:v>136.20288398284387</c:v>
                </c:pt>
                <c:pt idx="227">
                  <c:v>134.02260748028502</c:v>
                </c:pt>
                <c:pt idx="228">
                  <c:v>131.101654811131</c:v>
                </c:pt>
                <c:pt idx="229">
                  <c:v>131.47216155971242</c:v>
                </c:pt>
                <c:pt idx="230">
                  <c:v>135.32863996539825</c:v>
                </c:pt>
                <c:pt idx="231">
                  <c:v>137.44701416838254</c:v>
                </c:pt>
                <c:pt idx="232">
                  <c:v>142.79248922488534</c:v>
                </c:pt>
                <c:pt idx="233">
                  <c:v>145.40467075717706</c:v>
                </c:pt>
                <c:pt idx="234">
                  <c:v>148.95849071888532</c:v>
                </c:pt>
                <c:pt idx="235">
                  <c:v>150.63142114063149</c:v>
                </c:pt>
                <c:pt idx="236">
                  <c:v>153.88620925288714</c:v>
                </c:pt>
                <c:pt idx="237">
                  <c:v>154.79490921785751</c:v>
                </c:pt>
                <c:pt idx="238">
                  <c:v>157.03145940244218</c:v>
                </c:pt>
                <c:pt idx="239">
                  <c:v>156.97576228663655</c:v>
                </c:pt>
                <c:pt idx="240">
                  <c:v>156.9399888479866</c:v>
                </c:pt>
                <c:pt idx="241">
                  <c:v>156.09962320623563</c:v>
                </c:pt>
                <c:pt idx="242">
                  <c:v>150.63347551835275</c:v>
                </c:pt>
                <c:pt idx="243">
                  <c:v>160.16125955280404</c:v>
                </c:pt>
                <c:pt idx="244">
                  <c:v>171.02753336201201</c:v>
                </c:pt>
                <c:pt idx="245">
                  <c:v>176.88170374195212</c:v>
                </c:pt>
                <c:pt idx="246">
                  <c:v>187.71581481358919</c:v>
                </c:pt>
                <c:pt idx="247">
                  <c:v>195.07235269945355</c:v>
                </c:pt>
                <c:pt idx="248">
                  <c:v>204.04269645599271</c:v>
                </c:pt>
                <c:pt idx="249">
                  <c:v>213.14224441561362</c:v>
                </c:pt>
                <c:pt idx="250">
                  <c:v>227.15136606566168</c:v>
                </c:pt>
                <c:pt idx="251">
                  <c:v>239.14499949879206</c:v>
                </c:pt>
                <c:pt idx="252">
                  <c:v>250.75668284863602</c:v>
                </c:pt>
                <c:pt idx="253">
                  <c:v>267.43062823303262</c:v>
                </c:pt>
                <c:pt idx="254">
                  <c:v>262.68862061506178</c:v>
                </c:pt>
                <c:pt idx="255">
                  <c:v>259.99608378509646</c:v>
                </c:pt>
                <c:pt idx="256">
                  <c:v>270.08030017267646</c:v>
                </c:pt>
                <c:pt idx="257">
                  <c:v>281.44413232876798</c:v>
                </c:pt>
                <c:pt idx="258">
                  <c:v>282.23367090712674</c:v>
                </c:pt>
                <c:pt idx="259">
                  <c:v>278.4695318716868</c:v>
                </c:pt>
                <c:pt idx="260">
                  <c:v>273.62505776872916</c:v>
                </c:pt>
                <c:pt idx="261">
                  <c:v>272.36181517278521</c:v>
                </c:pt>
                <c:pt idx="262">
                  <c:v>259.50159442405629</c:v>
                </c:pt>
                <c:pt idx="263">
                  <c:v>249.87166193126723</c:v>
                </c:pt>
                <c:pt idx="264">
                  <c:v>242.65199733166989</c:v>
                </c:pt>
                <c:pt idx="265">
                  <c:v>231.23020834935974</c:v>
                </c:pt>
                <c:pt idx="266">
                  <c:v>216.73080994098842</c:v>
                </c:pt>
                <c:pt idx="267">
                  <c:v>206.62341770405297</c:v>
                </c:pt>
                <c:pt idx="268">
                  <c:v>203.19219365960333</c:v>
                </c:pt>
                <c:pt idx="269">
                  <c:v>206.62515657121</c:v>
                </c:pt>
                <c:pt idx="270">
                  <c:v>211.07285426089399</c:v>
                </c:pt>
                <c:pt idx="271">
                  <c:v>209.1216736764091</c:v>
                </c:pt>
                <c:pt idx="272">
                  <c:v>203.40937323816399</c:v>
                </c:pt>
                <c:pt idx="273">
                  <c:v>199.34472874037337</c:v>
                </c:pt>
                <c:pt idx="274">
                  <c:v>193.14056662272526</c:v>
                </c:pt>
                <c:pt idx="275">
                  <c:v>185.27635279031503</c:v>
                </c:pt>
                <c:pt idx="276">
                  <c:v>178.27989458289841</c:v>
                </c:pt>
                <c:pt idx="277">
                  <c:v>175.22597714857844</c:v>
                </c:pt>
                <c:pt idx="278">
                  <c:v>166.34276830593325</c:v>
                </c:pt>
                <c:pt idx="279">
                  <c:v>157.00622620666584</c:v>
                </c:pt>
                <c:pt idx="280">
                  <c:v>152.85712407310925</c:v>
                </c:pt>
                <c:pt idx="281">
                  <c:v>150.10713593940145</c:v>
                </c:pt>
                <c:pt idx="282">
                  <c:v>150.97187386893694</c:v>
                </c:pt>
                <c:pt idx="283">
                  <c:v>142.59516054891725</c:v>
                </c:pt>
                <c:pt idx="284">
                  <c:v>142.57416209623801</c:v>
                </c:pt>
                <c:pt idx="285">
                  <c:v>138.55678436746388</c:v>
                </c:pt>
                <c:pt idx="286">
                  <c:v>140.61307606615966</c:v>
                </c:pt>
                <c:pt idx="287">
                  <c:v>160.15839560821058</c:v>
                </c:pt>
                <c:pt idx="288">
                  <c:v>173.42924230438831</c:v>
                </c:pt>
                <c:pt idx="289">
                  <c:v>185.10425121026054</c:v>
                </c:pt>
                <c:pt idx="290">
                  <c:v>188.77602313258546</c:v>
                </c:pt>
                <c:pt idx="291">
                  <c:v>186.67084802119157</c:v>
                </c:pt>
                <c:pt idx="292">
                  <c:v>188.01340068788062</c:v>
                </c:pt>
                <c:pt idx="293">
                  <c:v>198.66585143529571</c:v>
                </c:pt>
                <c:pt idx="294">
                  <c:v>205.94601061463086</c:v>
                </c:pt>
                <c:pt idx="295">
                  <c:v>198.59545295974974</c:v>
                </c:pt>
                <c:pt idx="296">
                  <c:v>201.8880821335849</c:v>
                </c:pt>
                <c:pt idx="297">
                  <c:v>199.06053292759842</c:v>
                </c:pt>
                <c:pt idx="298">
                  <c:v>195.02414905943704</c:v>
                </c:pt>
                <c:pt idx="299">
                  <c:v>181.37143022535409</c:v>
                </c:pt>
                <c:pt idx="300">
                  <c:v>167.21347193158485</c:v>
                </c:pt>
                <c:pt idx="301">
                  <c:v>165.95262929862145</c:v>
                </c:pt>
                <c:pt idx="302">
                  <c:v>163.3385868949606</c:v>
                </c:pt>
                <c:pt idx="303">
                  <c:v>163.11823780023454</c:v>
                </c:pt>
                <c:pt idx="304">
                  <c:v>159.19394189968551</c:v>
                </c:pt>
                <c:pt idx="305">
                  <c:v>156.81108159811455</c:v>
                </c:pt>
                <c:pt idx="306">
                  <c:v>152.63650153298752</c:v>
                </c:pt>
                <c:pt idx="307">
                  <c:v>148.51378418513156</c:v>
                </c:pt>
                <c:pt idx="308">
                  <c:v>151.64530413921017</c:v>
                </c:pt>
                <c:pt idx="309">
                  <c:v>147.78948702948995</c:v>
                </c:pt>
                <c:pt idx="310">
                  <c:v>148.00204967973642</c:v>
                </c:pt>
                <c:pt idx="311">
                  <c:v>146.18692490821181</c:v>
                </c:pt>
                <c:pt idx="312">
                  <c:v>146.25779677612911</c:v>
                </c:pt>
                <c:pt idx="313">
                  <c:v>146.57186903736672</c:v>
                </c:pt>
                <c:pt idx="314">
                  <c:v>146.79715608301609</c:v>
                </c:pt>
                <c:pt idx="315">
                  <c:v>155.58202106613643</c:v>
                </c:pt>
                <c:pt idx="316">
                  <c:v>160.89639281797139</c:v>
                </c:pt>
                <c:pt idx="317">
                  <c:v>165.00546438765289</c:v>
                </c:pt>
                <c:pt idx="318">
                  <c:v>171.41741154807045</c:v>
                </c:pt>
                <c:pt idx="319">
                  <c:v>178.5226202341334</c:v>
                </c:pt>
                <c:pt idx="320">
                  <c:v>182.22344615596347</c:v>
                </c:pt>
                <c:pt idx="321">
                  <c:v>175.96083763050785</c:v>
                </c:pt>
                <c:pt idx="322">
                  <c:v>177.058739137815</c:v>
                </c:pt>
                <c:pt idx="323">
                  <c:v>175.75589898457852</c:v>
                </c:pt>
                <c:pt idx="324">
                  <c:v>173.7591279134092</c:v>
                </c:pt>
                <c:pt idx="325">
                  <c:v>170.94593787952604</c:v>
                </c:pt>
                <c:pt idx="326">
                  <c:v>167.52936434531136</c:v>
                </c:pt>
                <c:pt idx="327">
                  <c:v>162.54028801690967</c:v>
                </c:pt>
                <c:pt idx="328">
                  <c:v>164.54346444055037</c:v>
                </c:pt>
                <c:pt idx="329">
                  <c:v>167.76220556399218</c:v>
                </c:pt>
                <c:pt idx="330">
                  <c:v>168.79094125625016</c:v>
                </c:pt>
                <c:pt idx="331">
                  <c:v>166.00578200375031</c:v>
                </c:pt>
                <c:pt idx="332">
                  <c:v>165.33722089654435</c:v>
                </c:pt>
                <c:pt idx="333">
                  <c:v>160.95379109300848</c:v>
                </c:pt>
                <c:pt idx="334">
                  <c:v>161.72501362228584</c:v>
                </c:pt>
                <c:pt idx="335">
                  <c:v>157.95582199420858</c:v>
                </c:pt>
                <c:pt idx="336">
                  <c:v>153.89441688517951</c:v>
                </c:pt>
                <c:pt idx="337">
                  <c:v>152.7317860480232</c:v>
                </c:pt>
                <c:pt idx="338">
                  <c:v>147.9075970883932</c:v>
                </c:pt>
                <c:pt idx="339">
                  <c:v>146.01203312841358</c:v>
                </c:pt>
                <c:pt idx="340">
                  <c:v>139.15710840628932</c:v>
                </c:pt>
                <c:pt idx="341">
                  <c:v>136.36338777770445</c:v>
                </c:pt>
                <c:pt idx="342">
                  <c:v>131.24214446893222</c:v>
                </c:pt>
                <c:pt idx="343">
                  <c:v>132.10529306624665</c:v>
                </c:pt>
                <c:pt idx="344">
                  <c:v>137.98040871910072</c:v>
                </c:pt>
                <c:pt idx="345">
                  <c:v>133.78431575980099</c:v>
                </c:pt>
                <c:pt idx="346">
                  <c:v>131.26784335365801</c:v>
                </c:pt>
                <c:pt idx="347">
                  <c:v>128.07740373130375</c:v>
                </c:pt>
                <c:pt idx="348">
                  <c:v>124.07787289213172</c:v>
                </c:pt>
                <c:pt idx="349">
                  <c:v>118.25661967700736</c:v>
                </c:pt>
                <c:pt idx="350">
                  <c:v>118.50793269876593</c:v>
                </c:pt>
                <c:pt idx="351">
                  <c:v>120.25101704788105</c:v>
                </c:pt>
                <c:pt idx="352">
                  <c:v>124.55456160480139</c:v>
                </c:pt>
                <c:pt idx="353">
                  <c:v>126.51483019225256</c:v>
                </c:pt>
                <c:pt idx="354">
                  <c:v>127.91471936659821</c:v>
                </c:pt>
                <c:pt idx="355">
                  <c:v>124.83670729582718</c:v>
                </c:pt>
                <c:pt idx="356">
                  <c:v>128.32363384411894</c:v>
                </c:pt>
                <c:pt idx="357">
                  <c:v>136.23845383121315</c:v>
                </c:pt>
                <c:pt idx="358">
                  <c:v>134.57151724446297</c:v>
                </c:pt>
                <c:pt idx="359">
                  <c:v>136.28877945483566</c:v>
                </c:pt>
                <c:pt idx="360">
                  <c:v>132.55897507093727</c:v>
                </c:pt>
                <c:pt idx="361">
                  <c:v>125.5413119105784</c:v>
                </c:pt>
                <c:pt idx="362">
                  <c:v>117.59004528522244</c:v>
                </c:pt>
                <c:pt idx="363">
                  <c:v>117.58646407697759</c:v>
                </c:pt>
                <c:pt idx="364">
                  <c:v>119.62535485923449</c:v>
                </c:pt>
                <c:pt idx="365">
                  <c:v>121.79494473185547</c:v>
                </c:pt>
                <c:pt idx="366">
                  <c:v>125.38486197068701</c:v>
                </c:pt>
                <c:pt idx="367">
                  <c:v>125.38133389885509</c:v>
                </c:pt>
                <c:pt idx="368">
                  <c:v>127.10075002727042</c:v>
                </c:pt>
                <c:pt idx="369">
                  <c:v>129.7308949407749</c:v>
                </c:pt>
                <c:pt idx="370">
                  <c:v>131.04737792184511</c:v>
                </c:pt>
                <c:pt idx="371">
                  <c:v>132.56676772682366</c:v>
                </c:pt>
                <c:pt idx="372">
                  <c:v>135.16567521436363</c:v>
                </c:pt>
                <c:pt idx="373">
                  <c:v>136.68064228827018</c:v>
                </c:pt>
                <c:pt idx="374">
                  <c:v>140.32938201094638</c:v>
                </c:pt>
                <c:pt idx="375">
                  <c:v>142.96439699167152</c:v>
                </c:pt>
                <c:pt idx="376">
                  <c:v>154.81460357975874</c:v>
                </c:pt>
                <c:pt idx="377">
                  <c:v>163.28735628041338</c:v>
                </c:pt>
                <c:pt idx="378">
                  <c:v>181.51807776511606</c:v>
                </c:pt>
                <c:pt idx="379">
                  <c:v>196.72822833923749</c:v>
                </c:pt>
                <c:pt idx="380">
                  <c:v>205.99787789588109</c:v>
                </c:pt>
                <c:pt idx="381">
                  <c:v>218.19404436746206</c:v>
                </c:pt>
                <c:pt idx="382">
                  <c:v>229.21488383026073</c:v>
                </c:pt>
                <c:pt idx="383">
                  <c:v>238.31945878653104</c:v>
                </c:pt>
                <c:pt idx="384">
                  <c:v>239.8356644329904</c:v>
                </c:pt>
                <c:pt idx="385">
                  <c:v>237.54345540345008</c:v>
                </c:pt>
                <c:pt idx="386">
                  <c:v>233.7099014301173</c:v>
                </c:pt>
                <c:pt idx="387">
                  <c:v>236.92137933574321</c:v>
                </c:pt>
                <c:pt idx="388">
                  <c:v>237.10315534278223</c:v>
                </c:pt>
                <c:pt idx="389">
                  <c:v>238.80009041071003</c:v>
                </c:pt>
                <c:pt idx="390">
                  <c:v>242.79869421314947</c:v>
                </c:pt>
                <c:pt idx="391">
                  <c:v>240.89561992121344</c:v>
                </c:pt>
                <c:pt idx="392">
                  <c:v>221.33886177226603</c:v>
                </c:pt>
                <c:pt idx="393">
                  <c:v>216.72189817467947</c:v>
                </c:pt>
                <c:pt idx="394">
                  <c:v>211.86899955570735</c:v>
                </c:pt>
                <c:pt idx="395">
                  <c:v>217.51619360941979</c:v>
                </c:pt>
                <c:pt idx="396">
                  <c:v>223.61368090976433</c:v>
                </c:pt>
                <c:pt idx="397">
                  <c:v>224.54779337376706</c:v>
                </c:pt>
                <c:pt idx="398">
                  <c:v>223.80716185194004</c:v>
                </c:pt>
                <c:pt idx="399">
                  <c:v>209.34585145607247</c:v>
                </c:pt>
                <c:pt idx="400">
                  <c:v>196.69253329446795</c:v>
                </c:pt>
                <c:pt idx="401">
                  <c:v>193.32284119874305</c:v>
                </c:pt>
                <c:pt idx="402">
                  <c:v>193.99579675344819</c:v>
                </c:pt>
                <c:pt idx="403">
                  <c:v>186.72035526000991</c:v>
                </c:pt>
                <c:pt idx="404">
                  <c:v>194.30894349833241</c:v>
                </c:pt>
                <c:pt idx="405">
                  <c:v>203.56345052313569</c:v>
                </c:pt>
                <c:pt idx="406">
                  <c:v>209.62493384785793</c:v>
                </c:pt>
                <c:pt idx="407">
                  <c:v>212.86700834972072</c:v>
                </c:pt>
                <c:pt idx="408">
                  <c:v>221.23968274497699</c:v>
                </c:pt>
                <c:pt idx="409">
                  <c:v>230.97250933227528</c:v>
                </c:pt>
                <c:pt idx="410">
                  <c:v>238.43287244782513</c:v>
                </c:pt>
                <c:pt idx="411">
                  <c:v>247.53699388825868</c:v>
                </c:pt>
                <c:pt idx="412">
                  <c:v>256.33499781771923</c:v>
                </c:pt>
                <c:pt idx="413">
                  <c:v>268.03206972367593</c:v>
                </c:pt>
                <c:pt idx="414">
                  <c:v>283.81674597953952</c:v>
                </c:pt>
                <c:pt idx="415">
                  <c:v>288.21552943169974</c:v>
                </c:pt>
                <c:pt idx="416">
                  <c:v>301.98913728383064</c:v>
                </c:pt>
                <c:pt idx="417">
                  <c:v>331.11814099002186</c:v>
                </c:pt>
                <c:pt idx="418">
                  <c:v>363.35611177017734</c:v>
                </c:pt>
                <c:pt idx="419">
                  <c:v>401.87242388861489</c:v>
                </c:pt>
                <c:pt idx="420">
                  <c:v>433.84176352437993</c:v>
                </c:pt>
                <c:pt idx="421">
                  <c:v>419.4487780004377</c:v>
                </c:pt>
                <c:pt idx="422">
                  <c:v>395.43096952389214</c:v>
                </c:pt>
                <c:pt idx="423">
                  <c:v>377.91932214291734</c:v>
                </c:pt>
                <c:pt idx="424">
                  <c:v>350.36974608069107</c:v>
                </c:pt>
                <c:pt idx="425">
                  <c:v>365.17084228818482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63C1-4400-8A80-902881B389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23687296"/>
        <c:axId val="123689600"/>
      </c:lineChart>
      <c:dateAx>
        <c:axId val="123687296"/>
        <c:scaling>
          <c:orientation val="minMax"/>
        </c:scaling>
        <c:delete val="0"/>
        <c:axPos val="b"/>
        <c:numFmt formatCode="mmm/yy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200" b="1" i="0" u="none" strike="noStrike" baseline="0">
                <a:solidFill>
                  <a:srgbClr val="FFFFFF"/>
                </a:solidFill>
                <a:latin typeface="Arial"/>
                <a:ea typeface="Arial"/>
                <a:cs typeface="Arial"/>
              </a:defRPr>
            </a:pPr>
            <a:endParaRPr lang="pt-BR"/>
          </a:p>
        </c:txPr>
        <c:crossAx val="123689600"/>
        <c:crosses val="autoZero"/>
        <c:auto val="1"/>
        <c:lblOffset val="100"/>
        <c:baseTimeUnit val="months"/>
        <c:majorUnit val="1"/>
        <c:majorTimeUnit val="years"/>
        <c:minorUnit val="6"/>
        <c:minorTimeUnit val="months"/>
      </c:dateAx>
      <c:valAx>
        <c:axId val="123689600"/>
        <c:scaling>
          <c:orientation val="minMax"/>
        </c:scaling>
        <c:delete val="0"/>
        <c:axPos val="l"/>
        <c:majorGridlines>
          <c:spPr>
            <a:ln w="3175">
              <a:solidFill>
                <a:srgbClr val="993366"/>
              </a:solidFill>
              <a:prstDash val="sysDash"/>
            </a:ln>
          </c:spPr>
        </c:majorGridlines>
        <c:numFmt formatCode="_(* #,##0.00_);_(* \(#,##0.00\);_(* &quot;-&quot;??_);_(@_)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1" i="0" u="none" strike="noStrike" baseline="0">
                <a:solidFill>
                  <a:srgbClr val="FFFFFF"/>
                </a:solidFill>
                <a:latin typeface="Arial"/>
                <a:ea typeface="Arial"/>
                <a:cs typeface="Arial"/>
              </a:defRPr>
            </a:pPr>
            <a:endParaRPr lang="pt-BR"/>
          </a:p>
        </c:txPr>
        <c:crossAx val="123687296"/>
        <c:crosses val="autoZero"/>
        <c:crossBetween val="midCat"/>
        <c:majorUnit val="25"/>
      </c:valAx>
      <c:spPr>
        <a:solidFill>
          <a:srgbClr val="FFFFFF"/>
        </a:solidFill>
        <a:ln w="12700">
          <a:solidFill>
            <a:srgbClr val="FFFFFF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3318537073855274"/>
          <c:y val="0.9363784665579119"/>
          <c:w val="0.77247498678905391"/>
          <c:h val="5.5464926590539004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00" b="1" i="0" u="none" strike="noStrike" baseline="0">
              <a:solidFill>
                <a:srgbClr val="993366"/>
              </a:solidFill>
              <a:latin typeface="Arial"/>
              <a:ea typeface="Arial"/>
              <a:cs typeface="Arial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rgbClr val="993366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pt-BR"/>
    </a:p>
  </c:tx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300-000000000000}">
  <sheetPr codeName="Gráfico4"/>
  <sheetViews>
    <sheetView zoomScale="120" workbookViewId="0"/>
  </sheetViews>
  <pageMargins left="0.75" right="0.75" top="1" bottom="1" header="0.49212598499999999" footer="0.49212598499999999"/>
  <pageSetup orientation="landscape" horizontalDpi="300" verticalDpi="300" r:id="rId1"/>
  <headerFooter alignWithMargins="0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580438" cy="5834063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lanilha1">
    <tabColor theme="8" tint="-0.249977111117893"/>
    <pageSetUpPr fitToPage="1"/>
  </sheetPr>
  <dimension ref="A1:V1652"/>
  <sheetViews>
    <sheetView showGridLines="0" tabSelected="1" topLeftCell="A2" zoomScale="120" zoomScaleNormal="120" workbookViewId="0">
      <pane xSplit="1" ySplit="2" topLeftCell="B424" activePane="bottomRight" state="frozen"/>
      <selection activeCell="A2" sqref="A2"/>
      <selection pane="topRight" activeCell="B2" sqref="B2"/>
      <selection pane="bottomLeft" activeCell="A4" sqref="A4"/>
      <selection pane="bottomRight" activeCell="A432" sqref="A432"/>
    </sheetView>
  </sheetViews>
  <sheetFormatPr defaultColWidth="9.140625" defaultRowHeight="16.5" customHeight="1"/>
  <cols>
    <col min="1" max="1" width="25.140625" style="122" customWidth="1"/>
    <col min="2" max="6" width="14.140625" style="91" customWidth="1"/>
    <col min="7" max="7" width="14.7109375" style="91" customWidth="1"/>
    <col min="8" max="8" width="18" style="91" bestFit="1" customWidth="1"/>
    <col min="9" max="9" width="1.85546875" style="91" customWidth="1"/>
    <col min="10" max="10" width="13.7109375" style="76" bestFit="1" customWidth="1"/>
    <col min="11" max="11" width="13.85546875" style="76" bestFit="1" customWidth="1"/>
    <col min="12" max="13" width="13.7109375" style="76" bestFit="1" customWidth="1"/>
    <col min="14" max="14" width="12.140625" style="76" bestFit="1" customWidth="1"/>
    <col min="15" max="15" width="14.85546875" style="76" bestFit="1" customWidth="1"/>
    <col min="16" max="16" width="9.140625" style="76"/>
    <col min="17" max="17" width="12.28515625" style="76" bestFit="1" customWidth="1"/>
    <col min="18" max="16384" width="9.140625" style="76"/>
  </cols>
  <sheetData>
    <row r="1" spans="1:12" ht="20.25" customHeight="1">
      <c r="A1" s="162" t="s">
        <v>0</v>
      </c>
      <c r="B1" s="163"/>
      <c r="C1" s="163"/>
      <c r="D1" s="163"/>
      <c r="E1" s="163"/>
      <c r="F1" s="163"/>
      <c r="G1" s="163"/>
      <c r="H1" s="163"/>
      <c r="I1" s="75"/>
    </row>
    <row r="2" spans="1:12" ht="16.5" customHeight="1">
      <c r="A2" s="164" t="s">
        <v>1</v>
      </c>
      <c r="B2" s="164"/>
      <c r="C2" s="164"/>
      <c r="D2" s="164"/>
      <c r="E2" s="164"/>
      <c r="F2" s="164"/>
      <c r="G2" s="164"/>
      <c r="H2" s="164"/>
      <c r="I2" s="77"/>
      <c r="J2" s="85"/>
    </row>
    <row r="3" spans="1:12" ht="36" customHeight="1">
      <c r="A3" s="78" t="s">
        <v>2</v>
      </c>
      <c r="B3" s="79" t="s">
        <v>3</v>
      </c>
      <c r="C3" s="79" t="s">
        <v>4</v>
      </c>
      <c r="D3" s="80" t="s">
        <v>5</v>
      </c>
      <c r="E3" s="81" t="s">
        <v>6</v>
      </c>
      <c r="F3" s="81" t="s">
        <v>7</v>
      </c>
      <c r="G3" s="82" t="s">
        <v>8</v>
      </c>
      <c r="H3" s="83" t="s">
        <v>9</v>
      </c>
      <c r="I3" s="84"/>
    </row>
    <row r="4" spans="1:12" ht="16.5" customHeight="1">
      <c r="A4" s="85">
        <v>32874</v>
      </c>
      <c r="B4" s="86">
        <v>52468</v>
      </c>
      <c r="C4" s="86">
        <v>1065752</v>
      </c>
      <c r="D4" s="87">
        <f>B4+C4</f>
        <v>1118220</v>
      </c>
      <c r="E4" s="86">
        <v>0</v>
      </c>
      <c r="F4" s="88">
        <v>201506</v>
      </c>
      <c r="G4" s="89">
        <f>E4+F4</f>
        <v>201506</v>
      </c>
      <c r="H4" s="90">
        <f>D4+G4</f>
        <v>1319726</v>
      </c>
      <c r="J4" s="85"/>
      <c r="K4" s="111"/>
    </row>
    <row r="5" spans="1:12" ht="16.5" customHeight="1">
      <c r="A5" s="136">
        <f>EOMONTH(A4,1)</f>
        <v>32932</v>
      </c>
      <c r="B5" s="86">
        <v>143060</v>
      </c>
      <c r="C5" s="86">
        <v>933231</v>
      </c>
      <c r="D5" s="87">
        <f t="shared" ref="D5:D68" si="0">B5+C5</f>
        <v>1076291</v>
      </c>
      <c r="E5" s="86">
        <v>0</v>
      </c>
      <c r="F5" s="88">
        <v>214208</v>
      </c>
      <c r="G5" s="89">
        <f t="shared" ref="G5:G68" si="1">E5+F5</f>
        <v>214208</v>
      </c>
      <c r="H5" s="90">
        <f t="shared" ref="H5:H68" si="2">D5+G5</f>
        <v>1290499</v>
      </c>
      <c r="I5" s="139"/>
      <c r="J5" s="94"/>
      <c r="K5" s="111"/>
      <c r="L5" s="137"/>
    </row>
    <row r="6" spans="1:12" ht="16.5" customHeight="1">
      <c r="A6" s="136">
        <f t="shared" ref="A6:A69" si="3">EOMONTH(A5,1)</f>
        <v>32963</v>
      </c>
      <c r="B6" s="86">
        <v>75235</v>
      </c>
      <c r="C6" s="86">
        <v>1215000</v>
      </c>
      <c r="D6" s="87">
        <f t="shared" si="0"/>
        <v>1290235</v>
      </c>
      <c r="E6" s="86">
        <v>0</v>
      </c>
      <c r="F6" s="88">
        <v>225253</v>
      </c>
      <c r="G6" s="89">
        <f t="shared" si="1"/>
        <v>225253</v>
      </c>
      <c r="H6" s="90">
        <f t="shared" si="2"/>
        <v>1515488</v>
      </c>
      <c r="I6" s="139"/>
      <c r="J6" s="94"/>
      <c r="K6" s="111"/>
      <c r="L6" s="137"/>
    </row>
    <row r="7" spans="1:12" ht="16.5" customHeight="1">
      <c r="A7" s="136">
        <f t="shared" si="3"/>
        <v>32993</v>
      </c>
      <c r="B7" s="86">
        <v>118122</v>
      </c>
      <c r="C7" s="86">
        <v>900599</v>
      </c>
      <c r="D7" s="87">
        <f t="shared" si="0"/>
        <v>1018721</v>
      </c>
      <c r="E7" s="86">
        <v>0</v>
      </c>
      <c r="F7" s="88">
        <v>109949</v>
      </c>
      <c r="G7" s="89">
        <f t="shared" si="1"/>
        <v>109949</v>
      </c>
      <c r="H7" s="90">
        <f t="shared" si="2"/>
        <v>1128670</v>
      </c>
      <c r="I7" s="139"/>
      <c r="J7" s="94"/>
      <c r="K7" s="111"/>
      <c r="L7" s="137"/>
    </row>
    <row r="8" spans="1:12" ht="16.5" customHeight="1">
      <c r="A8" s="136">
        <f t="shared" si="3"/>
        <v>33024</v>
      </c>
      <c r="B8" s="86">
        <v>104121</v>
      </c>
      <c r="C8" s="86">
        <v>855682</v>
      </c>
      <c r="D8" s="87">
        <f t="shared" si="0"/>
        <v>959803</v>
      </c>
      <c r="E8" s="86">
        <v>0</v>
      </c>
      <c r="F8" s="88">
        <v>339583</v>
      </c>
      <c r="G8" s="89">
        <f t="shared" si="1"/>
        <v>339583</v>
      </c>
      <c r="H8" s="90">
        <f t="shared" si="2"/>
        <v>1299386</v>
      </c>
      <c r="I8" s="139"/>
      <c r="J8" s="94"/>
      <c r="K8" s="111"/>
      <c r="L8" s="137"/>
    </row>
    <row r="9" spans="1:12" ht="16.5" customHeight="1">
      <c r="A9" s="136">
        <f t="shared" si="3"/>
        <v>33054</v>
      </c>
      <c r="B9" s="86">
        <v>98767</v>
      </c>
      <c r="C9" s="86">
        <v>1005956</v>
      </c>
      <c r="D9" s="87">
        <f t="shared" si="0"/>
        <v>1104723</v>
      </c>
      <c r="E9" s="86">
        <v>0</v>
      </c>
      <c r="F9" s="88">
        <v>254316</v>
      </c>
      <c r="G9" s="89">
        <f t="shared" si="1"/>
        <v>254316</v>
      </c>
      <c r="H9" s="90">
        <f t="shared" si="2"/>
        <v>1359039</v>
      </c>
      <c r="I9" s="139"/>
      <c r="J9" s="94"/>
      <c r="K9" s="111"/>
      <c r="L9" s="137"/>
    </row>
    <row r="10" spans="1:12" ht="16.5" customHeight="1">
      <c r="A10" s="136">
        <f t="shared" si="3"/>
        <v>33085</v>
      </c>
      <c r="B10" s="86">
        <v>117306</v>
      </c>
      <c r="C10" s="86">
        <v>611127</v>
      </c>
      <c r="D10" s="87">
        <f t="shared" si="0"/>
        <v>728433</v>
      </c>
      <c r="E10" s="86">
        <v>150</v>
      </c>
      <c r="F10" s="88">
        <v>145586</v>
      </c>
      <c r="G10" s="89">
        <f t="shared" si="1"/>
        <v>145736</v>
      </c>
      <c r="H10" s="90">
        <f t="shared" si="2"/>
        <v>874169</v>
      </c>
      <c r="I10" s="139"/>
      <c r="J10" s="94"/>
      <c r="K10" s="111"/>
      <c r="L10" s="137"/>
    </row>
    <row r="11" spans="1:12" ht="16.5" customHeight="1">
      <c r="A11" s="136">
        <f t="shared" si="3"/>
        <v>33116</v>
      </c>
      <c r="B11" s="86">
        <v>229047</v>
      </c>
      <c r="C11" s="86">
        <v>1086333</v>
      </c>
      <c r="D11" s="87">
        <f t="shared" si="0"/>
        <v>1315380</v>
      </c>
      <c r="E11" s="86">
        <v>0</v>
      </c>
      <c r="F11" s="88">
        <v>191129</v>
      </c>
      <c r="G11" s="89">
        <f t="shared" si="1"/>
        <v>191129</v>
      </c>
      <c r="H11" s="90">
        <f t="shared" si="2"/>
        <v>1506509</v>
      </c>
      <c r="I11" s="139"/>
      <c r="J11" s="94"/>
      <c r="K11" s="111"/>
      <c r="L11" s="137"/>
    </row>
    <row r="12" spans="1:12" ht="16.5" customHeight="1">
      <c r="A12" s="136">
        <f t="shared" si="3"/>
        <v>33146</v>
      </c>
      <c r="B12" s="86">
        <v>163439</v>
      </c>
      <c r="C12" s="86">
        <v>1075531</v>
      </c>
      <c r="D12" s="87">
        <f t="shared" si="0"/>
        <v>1238970</v>
      </c>
      <c r="E12" s="86">
        <v>139</v>
      </c>
      <c r="F12" s="88">
        <v>225367</v>
      </c>
      <c r="G12" s="89">
        <f t="shared" si="1"/>
        <v>225506</v>
      </c>
      <c r="H12" s="90">
        <f t="shared" si="2"/>
        <v>1464476</v>
      </c>
      <c r="I12" s="139"/>
      <c r="J12" s="94"/>
      <c r="K12" s="111"/>
      <c r="L12" s="137"/>
    </row>
    <row r="13" spans="1:12" ht="16.5" customHeight="1">
      <c r="A13" s="136">
        <f t="shared" si="3"/>
        <v>33177</v>
      </c>
      <c r="B13" s="86">
        <v>81134</v>
      </c>
      <c r="C13" s="86">
        <v>548070</v>
      </c>
      <c r="D13" s="87">
        <f t="shared" si="0"/>
        <v>629204</v>
      </c>
      <c r="E13" s="86">
        <v>0</v>
      </c>
      <c r="F13" s="88">
        <v>98808</v>
      </c>
      <c r="G13" s="89">
        <f t="shared" si="1"/>
        <v>98808</v>
      </c>
      <c r="H13" s="90">
        <f t="shared" si="2"/>
        <v>728012</v>
      </c>
      <c r="I13" s="139"/>
      <c r="J13" s="94"/>
      <c r="K13" s="111"/>
      <c r="L13" s="137"/>
    </row>
    <row r="14" spans="1:12" ht="16.5" customHeight="1">
      <c r="A14" s="136">
        <f t="shared" si="3"/>
        <v>33207</v>
      </c>
      <c r="B14" s="86">
        <v>412608</v>
      </c>
      <c r="C14" s="86">
        <v>1848290</v>
      </c>
      <c r="D14" s="87">
        <f t="shared" si="0"/>
        <v>2260898</v>
      </c>
      <c r="E14" s="86">
        <v>349</v>
      </c>
      <c r="F14" s="88">
        <v>246157</v>
      </c>
      <c r="G14" s="89">
        <f t="shared" si="1"/>
        <v>246506</v>
      </c>
      <c r="H14" s="90">
        <f t="shared" si="2"/>
        <v>2507404</v>
      </c>
      <c r="I14" s="139"/>
      <c r="J14" s="94"/>
      <c r="K14" s="111"/>
      <c r="L14" s="137"/>
    </row>
    <row r="15" spans="1:12" ht="16.5" customHeight="1">
      <c r="A15" s="136">
        <f t="shared" si="3"/>
        <v>33238</v>
      </c>
      <c r="B15" s="86">
        <v>459797</v>
      </c>
      <c r="C15" s="86">
        <v>1369188</v>
      </c>
      <c r="D15" s="87">
        <f t="shared" si="0"/>
        <v>1828985</v>
      </c>
      <c r="E15" s="86">
        <v>0</v>
      </c>
      <c r="F15" s="88">
        <v>163686</v>
      </c>
      <c r="G15" s="89">
        <f t="shared" si="1"/>
        <v>163686</v>
      </c>
      <c r="H15" s="90">
        <f t="shared" si="2"/>
        <v>1992671</v>
      </c>
      <c r="I15" s="139"/>
      <c r="J15" s="94"/>
      <c r="K15" s="111"/>
      <c r="L15" s="137"/>
    </row>
    <row r="16" spans="1:12" ht="16.5" customHeight="1">
      <c r="A16" s="136">
        <f t="shared" si="3"/>
        <v>33269</v>
      </c>
      <c r="B16" s="86">
        <v>454838</v>
      </c>
      <c r="C16" s="86">
        <v>1526567</v>
      </c>
      <c r="D16" s="87">
        <f t="shared" si="0"/>
        <v>1981405</v>
      </c>
      <c r="E16" s="86">
        <v>847</v>
      </c>
      <c r="F16" s="88">
        <v>130371</v>
      </c>
      <c r="G16" s="89">
        <f t="shared" si="1"/>
        <v>131218</v>
      </c>
      <c r="H16" s="90">
        <f t="shared" si="2"/>
        <v>2112623</v>
      </c>
      <c r="I16" s="139"/>
      <c r="J16" s="94"/>
      <c r="K16" s="111"/>
      <c r="L16" s="137"/>
    </row>
    <row r="17" spans="1:12" ht="16.5" customHeight="1">
      <c r="A17" s="136">
        <f t="shared" si="3"/>
        <v>33297</v>
      </c>
      <c r="B17" s="86">
        <v>261385</v>
      </c>
      <c r="C17" s="86">
        <v>601040</v>
      </c>
      <c r="D17" s="87">
        <f t="shared" si="0"/>
        <v>862425</v>
      </c>
      <c r="E17" s="86">
        <v>0</v>
      </c>
      <c r="F17" s="88">
        <v>72998</v>
      </c>
      <c r="G17" s="89">
        <f t="shared" si="1"/>
        <v>72998</v>
      </c>
      <c r="H17" s="90">
        <f t="shared" si="2"/>
        <v>935423</v>
      </c>
      <c r="I17" s="139"/>
      <c r="J17" s="94"/>
      <c r="K17" s="111"/>
      <c r="L17" s="137"/>
    </row>
    <row r="18" spans="1:12" ht="16.5" customHeight="1">
      <c r="A18" s="136">
        <f t="shared" si="3"/>
        <v>33328</v>
      </c>
      <c r="B18" s="86">
        <v>134297</v>
      </c>
      <c r="C18" s="86">
        <v>1575271</v>
      </c>
      <c r="D18" s="87">
        <f t="shared" si="0"/>
        <v>1709568</v>
      </c>
      <c r="E18" s="86">
        <v>853</v>
      </c>
      <c r="F18" s="88">
        <v>136476</v>
      </c>
      <c r="G18" s="89">
        <f t="shared" si="1"/>
        <v>137329</v>
      </c>
      <c r="H18" s="90">
        <f t="shared" si="2"/>
        <v>1846897</v>
      </c>
      <c r="I18" s="139"/>
      <c r="J18" s="94"/>
      <c r="K18" s="111"/>
      <c r="L18" s="137"/>
    </row>
    <row r="19" spans="1:12" ht="16.5" customHeight="1">
      <c r="A19" s="136">
        <f t="shared" si="3"/>
        <v>33358</v>
      </c>
      <c r="B19" s="86">
        <v>64963</v>
      </c>
      <c r="C19" s="86">
        <v>1114181</v>
      </c>
      <c r="D19" s="87">
        <f t="shared" si="0"/>
        <v>1179144</v>
      </c>
      <c r="E19" s="86">
        <v>169</v>
      </c>
      <c r="F19" s="88">
        <v>191393</v>
      </c>
      <c r="G19" s="89">
        <f t="shared" si="1"/>
        <v>191562</v>
      </c>
      <c r="H19" s="90">
        <f t="shared" si="2"/>
        <v>1370706</v>
      </c>
      <c r="I19" s="139"/>
      <c r="J19" s="94"/>
      <c r="K19" s="111"/>
      <c r="L19" s="137"/>
    </row>
    <row r="20" spans="1:12" ht="16.5" customHeight="1">
      <c r="A20" s="136">
        <f t="shared" si="3"/>
        <v>33389</v>
      </c>
      <c r="B20" s="86">
        <v>193803</v>
      </c>
      <c r="C20" s="86">
        <v>1122307</v>
      </c>
      <c r="D20" s="87">
        <f t="shared" si="0"/>
        <v>1316110</v>
      </c>
      <c r="E20" s="86">
        <v>167</v>
      </c>
      <c r="F20" s="88">
        <v>164718</v>
      </c>
      <c r="G20" s="89">
        <f t="shared" si="1"/>
        <v>164885</v>
      </c>
      <c r="H20" s="90">
        <f t="shared" si="2"/>
        <v>1480995</v>
      </c>
      <c r="I20" s="139"/>
      <c r="J20" s="94"/>
      <c r="K20" s="111"/>
      <c r="L20" s="137"/>
    </row>
    <row r="21" spans="1:12" ht="16.5" customHeight="1">
      <c r="A21" s="136">
        <f t="shared" si="3"/>
        <v>33419</v>
      </c>
      <c r="B21" s="86">
        <v>134108</v>
      </c>
      <c r="C21" s="86">
        <v>1028632</v>
      </c>
      <c r="D21" s="87">
        <f t="shared" si="0"/>
        <v>1162740</v>
      </c>
      <c r="E21" s="86">
        <v>0</v>
      </c>
      <c r="F21" s="88">
        <v>108175</v>
      </c>
      <c r="G21" s="89">
        <f t="shared" si="1"/>
        <v>108175</v>
      </c>
      <c r="H21" s="90">
        <f t="shared" si="2"/>
        <v>1270915</v>
      </c>
      <c r="I21" s="139"/>
      <c r="J21" s="94"/>
      <c r="K21" s="111"/>
      <c r="L21" s="137"/>
    </row>
    <row r="22" spans="1:12" ht="16.5" customHeight="1">
      <c r="A22" s="136">
        <f t="shared" si="3"/>
        <v>33450</v>
      </c>
      <c r="B22" s="86">
        <v>201225</v>
      </c>
      <c r="C22" s="86">
        <v>954959</v>
      </c>
      <c r="D22" s="87">
        <f t="shared" si="0"/>
        <v>1156184</v>
      </c>
      <c r="E22" s="86">
        <v>0</v>
      </c>
      <c r="F22" s="88">
        <v>143930</v>
      </c>
      <c r="G22" s="89">
        <f t="shared" si="1"/>
        <v>143930</v>
      </c>
      <c r="H22" s="90">
        <f t="shared" si="2"/>
        <v>1300114</v>
      </c>
      <c r="I22" s="139"/>
      <c r="J22" s="94"/>
      <c r="K22" s="111"/>
      <c r="L22" s="137"/>
    </row>
    <row r="23" spans="1:12" ht="16.5" customHeight="1">
      <c r="A23" s="136">
        <f t="shared" si="3"/>
        <v>33481</v>
      </c>
      <c r="B23" s="86">
        <v>671755</v>
      </c>
      <c r="C23" s="86">
        <v>1549204</v>
      </c>
      <c r="D23" s="87">
        <f t="shared" si="0"/>
        <v>2220959</v>
      </c>
      <c r="E23" s="86">
        <v>437</v>
      </c>
      <c r="F23" s="88">
        <v>129158</v>
      </c>
      <c r="G23" s="89">
        <f t="shared" si="1"/>
        <v>129595</v>
      </c>
      <c r="H23" s="90">
        <f t="shared" si="2"/>
        <v>2350554</v>
      </c>
      <c r="I23" s="139"/>
      <c r="J23" s="94"/>
      <c r="K23" s="111"/>
      <c r="L23" s="137"/>
    </row>
    <row r="24" spans="1:12" ht="16.5" customHeight="1">
      <c r="A24" s="136">
        <f t="shared" si="3"/>
        <v>33511</v>
      </c>
      <c r="B24" s="86">
        <v>422625</v>
      </c>
      <c r="C24" s="86">
        <v>1181847</v>
      </c>
      <c r="D24" s="87">
        <f t="shared" si="0"/>
        <v>1604472</v>
      </c>
      <c r="E24" s="86">
        <v>847</v>
      </c>
      <c r="F24" s="88">
        <v>90554</v>
      </c>
      <c r="G24" s="89">
        <f t="shared" si="1"/>
        <v>91401</v>
      </c>
      <c r="H24" s="90">
        <f t="shared" si="2"/>
        <v>1695873</v>
      </c>
      <c r="I24" s="139"/>
      <c r="J24" s="94"/>
      <c r="K24" s="111"/>
      <c r="L24" s="137"/>
    </row>
    <row r="25" spans="1:12" ht="16.5" customHeight="1">
      <c r="A25" s="136">
        <f t="shared" si="3"/>
        <v>33542</v>
      </c>
      <c r="B25" s="86">
        <v>506376</v>
      </c>
      <c r="C25" s="86">
        <v>1667990</v>
      </c>
      <c r="D25" s="87">
        <f t="shared" si="0"/>
        <v>2174366</v>
      </c>
      <c r="E25" s="86">
        <v>30</v>
      </c>
      <c r="F25" s="88">
        <v>125571</v>
      </c>
      <c r="G25" s="89">
        <f t="shared" si="1"/>
        <v>125601</v>
      </c>
      <c r="H25" s="90">
        <f t="shared" si="2"/>
        <v>2299967</v>
      </c>
      <c r="I25" s="139"/>
      <c r="J25" s="94"/>
      <c r="K25" s="111"/>
      <c r="L25" s="137"/>
    </row>
    <row r="26" spans="1:12" ht="16.5" customHeight="1">
      <c r="A26" s="136">
        <f t="shared" si="3"/>
        <v>33572</v>
      </c>
      <c r="B26" s="86">
        <v>357985</v>
      </c>
      <c r="C26" s="86">
        <v>1822609</v>
      </c>
      <c r="D26" s="87">
        <f t="shared" si="0"/>
        <v>2180594</v>
      </c>
      <c r="E26" s="86">
        <v>0</v>
      </c>
      <c r="F26" s="88">
        <v>118833</v>
      </c>
      <c r="G26" s="89">
        <f t="shared" si="1"/>
        <v>118833</v>
      </c>
      <c r="H26" s="90">
        <f t="shared" si="2"/>
        <v>2299427</v>
      </c>
      <c r="I26" s="139"/>
      <c r="J26" s="94"/>
      <c r="K26" s="111"/>
      <c r="L26" s="137"/>
    </row>
    <row r="27" spans="1:12" ht="16.5" customHeight="1">
      <c r="A27" s="136">
        <f t="shared" si="3"/>
        <v>33603</v>
      </c>
      <c r="B27" s="86">
        <v>333775</v>
      </c>
      <c r="C27" s="86">
        <v>1687167</v>
      </c>
      <c r="D27" s="87">
        <f t="shared" si="0"/>
        <v>2020942</v>
      </c>
      <c r="E27" s="86">
        <v>437</v>
      </c>
      <c r="F27" s="88">
        <v>157045</v>
      </c>
      <c r="G27" s="89">
        <f t="shared" si="1"/>
        <v>157482</v>
      </c>
      <c r="H27" s="90">
        <f t="shared" si="2"/>
        <v>2178424</v>
      </c>
      <c r="I27" s="139"/>
      <c r="J27" s="94"/>
      <c r="K27" s="111"/>
      <c r="L27" s="137"/>
    </row>
    <row r="28" spans="1:12" ht="16.5" customHeight="1">
      <c r="A28" s="136">
        <f t="shared" si="3"/>
        <v>33634</v>
      </c>
      <c r="B28" s="86">
        <v>259108</v>
      </c>
      <c r="C28" s="86">
        <v>1748702</v>
      </c>
      <c r="D28" s="87">
        <f t="shared" si="0"/>
        <v>2007810</v>
      </c>
      <c r="E28" s="86">
        <v>271</v>
      </c>
      <c r="F28" s="88">
        <v>143585</v>
      </c>
      <c r="G28" s="89">
        <f t="shared" si="1"/>
        <v>143856</v>
      </c>
      <c r="H28" s="90">
        <f t="shared" si="2"/>
        <v>2151666</v>
      </c>
      <c r="I28" s="139"/>
      <c r="J28" s="94"/>
      <c r="K28" s="111"/>
      <c r="L28" s="137"/>
    </row>
    <row r="29" spans="1:12" ht="16.5" customHeight="1">
      <c r="A29" s="136">
        <f t="shared" si="3"/>
        <v>33663</v>
      </c>
      <c r="B29" s="86">
        <v>129615</v>
      </c>
      <c r="C29" s="86">
        <v>1668912</v>
      </c>
      <c r="D29" s="87">
        <f t="shared" si="0"/>
        <v>1798527</v>
      </c>
      <c r="E29" s="86">
        <v>585</v>
      </c>
      <c r="F29" s="88">
        <v>130777</v>
      </c>
      <c r="G29" s="89">
        <f t="shared" si="1"/>
        <v>131362</v>
      </c>
      <c r="H29" s="90">
        <f t="shared" si="2"/>
        <v>1929889</v>
      </c>
      <c r="I29" s="139"/>
      <c r="J29" s="94"/>
      <c r="K29" s="111"/>
      <c r="L29" s="137"/>
    </row>
    <row r="30" spans="1:12" ht="16.5" customHeight="1">
      <c r="A30" s="136">
        <f t="shared" si="3"/>
        <v>33694</v>
      </c>
      <c r="B30" s="86">
        <v>94501</v>
      </c>
      <c r="C30" s="86">
        <v>1220741</v>
      </c>
      <c r="D30" s="87">
        <f t="shared" si="0"/>
        <v>1315242</v>
      </c>
      <c r="E30" s="86">
        <v>488</v>
      </c>
      <c r="F30" s="88">
        <v>172320</v>
      </c>
      <c r="G30" s="89">
        <f t="shared" si="1"/>
        <v>172808</v>
      </c>
      <c r="H30" s="90">
        <f t="shared" si="2"/>
        <v>1488050</v>
      </c>
      <c r="I30" s="139"/>
      <c r="J30" s="94"/>
      <c r="K30" s="111"/>
      <c r="L30" s="137"/>
    </row>
    <row r="31" spans="1:12" ht="16.5" customHeight="1">
      <c r="A31" s="136">
        <f t="shared" si="3"/>
        <v>33724</v>
      </c>
      <c r="B31" s="86">
        <v>142534</v>
      </c>
      <c r="C31" s="86">
        <v>1191310</v>
      </c>
      <c r="D31" s="87">
        <f t="shared" si="0"/>
        <v>1333844</v>
      </c>
      <c r="E31" s="86">
        <v>253</v>
      </c>
      <c r="F31" s="88">
        <v>168503</v>
      </c>
      <c r="G31" s="89">
        <f t="shared" si="1"/>
        <v>168756</v>
      </c>
      <c r="H31" s="90">
        <f t="shared" si="2"/>
        <v>1502600</v>
      </c>
      <c r="I31" s="139"/>
      <c r="J31" s="94"/>
      <c r="K31" s="111"/>
      <c r="L31" s="137"/>
    </row>
    <row r="32" spans="1:12" ht="16.5" customHeight="1">
      <c r="A32" s="136">
        <f t="shared" si="3"/>
        <v>33755</v>
      </c>
      <c r="B32" s="86">
        <v>128523</v>
      </c>
      <c r="C32" s="86">
        <v>1063019</v>
      </c>
      <c r="D32" s="87">
        <f t="shared" si="0"/>
        <v>1191542</v>
      </c>
      <c r="E32" s="86">
        <v>1306</v>
      </c>
      <c r="F32" s="88">
        <v>153874</v>
      </c>
      <c r="G32" s="89">
        <f t="shared" si="1"/>
        <v>155180</v>
      </c>
      <c r="H32" s="90">
        <f t="shared" si="2"/>
        <v>1346722</v>
      </c>
      <c r="I32" s="139"/>
      <c r="J32" s="94"/>
      <c r="K32" s="111"/>
      <c r="L32" s="137"/>
    </row>
    <row r="33" spans="1:12" ht="16.5" customHeight="1">
      <c r="A33" s="136">
        <f t="shared" si="3"/>
        <v>33785</v>
      </c>
      <c r="B33" s="86">
        <v>190129</v>
      </c>
      <c r="C33" s="86">
        <v>1022091</v>
      </c>
      <c r="D33" s="87">
        <f t="shared" si="0"/>
        <v>1212220</v>
      </c>
      <c r="E33" s="86">
        <v>448</v>
      </c>
      <c r="F33" s="88">
        <v>160366</v>
      </c>
      <c r="G33" s="89">
        <f t="shared" si="1"/>
        <v>160814</v>
      </c>
      <c r="H33" s="90">
        <f t="shared" si="2"/>
        <v>1373034</v>
      </c>
      <c r="I33" s="139"/>
      <c r="J33" s="94"/>
      <c r="K33" s="111"/>
      <c r="L33" s="137"/>
    </row>
    <row r="34" spans="1:12" ht="16.5" customHeight="1">
      <c r="A34" s="136">
        <f t="shared" si="3"/>
        <v>33816</v>
      </c>
      <c r="B34" s="86">
        <v>324002</v>
      </c>
      <c r="C34" s="86">
        <v>1161731</v>
      </c>
      <c r="D34" s="87">
        <f t="shared" si="0"/>
        <v>1485733</v>
      </c>
      <c r="E34" s="86">
        <v>1252</v>
      </c>
      <c r="F34" s="88">
        <v>279455</v>
      </c>
      <c r="G34" s="89">
        <f t="shared" si="1"/>
        <v>280707</v>
      </c>
      <c r="H34" s="90">
        <f t="shared" si="2"/>
        <v>1766440</v>
      </c>
      <c r="I34" s="139"/>
      <c r="J34" s="94"/>
      <c r="K34" s="111"/>
      <c r="L34" s="137"/>
    </row>
    <row r="35" spans="1:12" ht="16.5" customHeight="1">
      <c r="A35" s="136">
        <f t="shared" si="3"/>
        <v>33847</v>
      </c>
      <c r="B35" s="86">
        <v>247078</v>
      </c>
      <c r="C35" s="86">
        <v>1072021</v>
      </c>
      <c r="D35" s="87">
        <f t="shared" si="0"/>
        <v>1319099</v>
      </c>
      <c r="E35" s="86">
        <v>2546</v>
      </c>
      <c r="F35" s="88">
        <v>163372</v>
      </c>
      <c r="G35" s="89">
        <f t="shared" si="1"/>
        <v>165918</v>
      </c>
      <c r="H35" s="90">
        <f t="shared" si="2"/>
        <v>1485017</v>
      </c>
      <c r="I35" s="139"/>
      <c r="J35" s="94"/>
      <c r="K35" s="111"/>
      <c r="L35" s="137"/>
    </row>
    <row r="36" spans="1:12" ht="16.5" customHeight="1">
      <c r="A36" s="136">
        <f t="shared" si="3"/>
        <v>33877</v>
      </c>
      <c r="B36" s="86">
        <v>183112</v>
      </c>
      <c r="C36" s="86">
        <v>892373</v>
      </c>
      <c r="D36" s="87">
        <f t="shared" si="0"/>
        <v>1075485</v>
      </c>
      <c r="E36" s="86">
        <v>1476</v>
      </c>
      <c r="F36" s="88">
        <v>278393</v>
      </c>
      <c r="G36" s="89">
        <f t="shared" si="1"/>
        <v>279869</v>
      </c>
      <c r="H36" s="90">
        <f t="shared" si="2"/>
        <v>1355354</v>
      </c>
      <c r="I36" s="139"/>
      <c r="J36" s="94"/>
      <c r="K36" s="111"/>
      <c r="L36" s="137"/>
    </row>
    <row r="37" spans="1:12" ht="16.5" customHeight="1">
      <c r="A37" s="136">
        <f t="shared" si="3"/>
        <v>33908</v>
      </c>
      <c r="B37" s="86">
        <v>206309</v>
      </c>
      <c r="C37" s="86">
        <v>1176387</v>
      </c>
      <c r="D37" s="87">
        <f t="shared" si="0"/>
        <v>1382696</v>
      </c>
      <c r="E37" s="86">
        <v>2316</v>
      </c>
      <c r="F37" s="88">
        <v>248938</v>
      </c>
      <c r="G37" s="89">
        <f t="shared" si="1"/>
        <v>251254</v>
      </c>
      <c r="H37" s="90">
        <f t="shared" si="2"/>
        <v>1633950</v>
      </c>
      <c r="I37" s="139"/>
      <c r="J37" s="94"/>
      <c r="K37" s="111"/>
      <c r="L37" s="137"/>
    </row>
    <row r="38" spans="1:12" ht="16.5" customHeight="1">
      <c r="A38" s="136">
        <f t="shared" si="3"/>
        <v>33938</v>
      </c>
      <c r="B38" s="86">
        <v>68254</v>
      </c>
      <c r="C38" s="86">
        <v>867799</v>
      </c>
      <c r="D38" s="87">
        <f t="shared" si="0"/>
        <v>936053</v>
      </c>
      <c r="E38" s="86">
        <v>1583</v>
      </c>
      <c r="F38" s="88">
        <v>221017</v>
      </c>
      <c r="G38" s="89">
        <f t="shared" si="1"/>
        <v>222600</v>
      </c>
      <c r="H38" s="90">
        <f t="shared" si="2"/>
        <v>1158653</v>
      </c>
      <c r="I38" s="139"/>
      <c r="J38" s="94"/>
      <c r="K38" s="111"/>
      <c r="L38" s="137"/>
    </row>
    <row r="39" spans="1:12" ht="16.5" customHeight="1">
      <c r="A39" s="136">
        <f t="shared" si="3"/>
        <v>33969</v>
      </c>
      <c r="B39" s="86">
        <v>87860</v>
      </c>
      <c r="C39" s="86">
        <v>1264268</v>
      </c>
      <c r="D39" s="87">
        <f t="shared" si="0"/>
        <v>1352128</v>
      </c>
      <c r="E39" s="86">
        <v>1684</v>
      </c>
      <c r="F39" s="88">
        <v>278514</v>
      </c>
      <c r="G39" s="89">
        <f t="shared" si="1"/>
        <v>280198</v>
      </c>
      <c r="H39" s="90">
        <f t="shared" si="2"/>
        <v>1632326</v>
      </c>
      <c r="I39" s="139"/>
      <c r="J39" s="94"/>
      <c r="K39" s="111"/>
      <c r="L39" s="137"/>
    </row>
    <row r="40" spans="1:12" ht="16.5" customHeight="1">
      <c r="A40" s="136">
        <f t="shared" si="3"/>
        <v>34000</v>
      </c>
      <c r="B40" s="86">
        <v>25183</v>
      </c>
      <c r="C40" s="86">
        <v>571163</v>
      </c>
      <c r="D40" s="87">
        <f t="shared" si="0"/>
        <v>596346</v>
      </c>
      <c r="E40" s="86">
        <v>250</v>
      </c>
      <c r="F40" s="88">
        <v>171928</v>
      </c>
      <c r="G40" s="89">
        <f t="shared" si="1"/>
        <v>172178</v>
      </c>
      <c r="H40" s="90">
        <f t="shared" si="2"/>
        <v>768524</v>
      </c>
      <c r="I40" s="139"/>
      <c r="J40" s="94"/>
      <c r="K40" s="111"/>
      <c r="L40" s="137"/>
    </row>
    <row r="41" spans="1:12" ht="16.5" customHeight="1">
      <c r="A41" s="136">
        <f t="shared" si="3"/>
        <v>34028</v>
      </c>
      <c r="B41" s="86">
        <v>19967</v>
      </c>
      <c r="C41" s="86">
        <v>976685</v>
      </c>
      <c r="D41" s="87">
        <f t="shared" si="0"/>
        <v>996652</v>
      </c>
      <c r="E41" s="86">
        <v>612</v>
      </c>
      <c r="F41" s="88">
        <v>219280</v>
      </c>
      <c r="G41" s="89">
        <f t="shared" si="1"/>
        <v>219892</v>
      </c>
      <c r="H41" s="90">
        <f t="shared" si="2"/>
        <v>1216544</v>
      </c>
      <c r="I41" s="139"/>
      <c r="J41" s="94"/>
      <c r="K41" s="111"/>
      <c r="L41" s="137"/>
    </row>
    <row r="42" spans="1:12" ht="16.5" customHeight="1">
      <c r="A42" s="136">
        <f t="shared" si="3"/>
        <v>34059</v>
      </c>
      <c r="B42" s="86">
        <v>54438</v>
      </c>
      <c r="C42" s="86">
        <v>1242126</v>
      </c>
      <c r="D42" s="87">
        <f t="shared" si="0"/>
        <v>1296564</v>
      </c>
      <c r="E42" s="86">
        <v>477</v>
      </c>
      <c r="F42" s="88">
        <v>232942</v>
      </c>
      <c r="G42" s="89">
        <f t="shared" si="1"/>
        <v>233419</v>
      </c>
      <c r="H42" s="90">
        <f t="shared" si="2"/>
        <v>1529983</v>
      </c>
      <c r="I42" s="139"/>
      <c r="J42" s="94"/>
      <c r="K42" s="111"/>
      <c r="L42" s="137"/>
    </row>
    <row r="43" spans="1:12" ht="16.5" customHeight="1">
      <c r="A43" s="136">
        <f t="shared" si="3"/>
        <v>34089</v>
      </c>
      <c r="B43" s="86">
        <v>112620</v>
      </c>
      <c r="C43" s="86">
        <v>823411</v>
      </c>
      <c r="D43" s="87">
        <f t="shared" si="0"/>
        <v>936031</v>
      </c>
      <c r="E43" s="86">
        <v>80</v>
      </c>
      <c r="F43" s="88">
        <v>143849</v>
      </c>
      <c r="G43" s="89">
        <f t="shared" si="1"/>
        <v>143929</v>
      </c>
      <c r="H43" s="90">
        <f t="shared" si="2"/>
        <v>1079960</v>
      </c>
      <c r="I43" s="139"/>
      <c r="J43" s="94"/>
      <c r="K43" s="111"/>
      <c r="L43" s="137"/>
    </row>
    <row r="44" spans="1:12" ht="16.5" customHeight="1">
      <c r="A44" s="136">
        <f t="shared" si="3"/>
        <v>34120</v>
      </c>
      <c r="B44" s="86">
        <v>162935</v>
      </c>
      <c r="C44" s="86">
        <v>659082</v>
      </c>
      <c r="D44" s="87">
        <f t="shared" si="0"/>
        <v>822017</v>
      </c>
      <c r="E44" s="86">
        <v>0</v>
      </c>
      <c r="F44" s="88">
        <v>186925</v>
      </c>
      <c r="G44" s="89">
        <f t="shared" si="1"/>
        <v>186925</v>
      </c>
      <c r="H44" s="90">
        <f t="shared" si="2"/>
        <v>1008942</v>
      </c>
      <c r="I44" s="139"/>
      <c r="J44" s="94"/>
      <c r="K44" s="111"/>
      <c r="L44" s="137"/>
    </row>
    <row r="45" spans="1:12" ht="16.5" customHeight="1">
      <c r="A45" s="136">
        <f t="shared" si="3"/>
        <v>34150</v>
      </c>
      <c r="B45" s="86">
        <v>293092</v>
      </c>
      <c r="C45" s="86">
        <v>768310</v>
      </c>
      <c r="D45" s="87">
        <f t="shared" si="0"/>
        <v>1061402</v>
      </c>
      <c r="E45" s="86">
        <v>499</v>
      </c>
      <c r="F45" s="88">
        <v>221023</v>
      </c>
      <c r="G45" s="89">
        <f t="shared" si="1"/>
        <v>221522</v>
      </c>
      <c r="H45" s="90">
        <f t="shared" si="2"/>
        <v>1282924</v>
      </c>
      <c r="I45" s="139"/>
      <c r="J45" s="94"/>
      <c r="K45" s="111"/>
      <c r="L45" s="137"/>
    </row>
    <row r="46" spans="1:12" ht="16.5" customHeight="1">
      <c r="A46" s="136">
        <f t="shared" si="3"/>
        <v>34181</v>
      </c>
      <c r="B46" s="86">
        <v>541735</v>
      </c>
      <c r="C46" s="86">
        <v>920183</v>
      </c>
      <c r="D46" s="87">
        <f t="shared" si="0"/>
        <v>1461918</v>
      </c>
      <c r="E46" s="86">
        <v>1116</v>
      </c>
      <c r="F46" s="88">
        <v>140913</v>
      </c>
      <c r="G46" s="89">
        <f t="shared" si="1"/>
        <v>142029</v>
      </c>
      <c r="H46" s="90">
        <f t="shared" si="2"/>
        <v>1603947</v>
      </c>
      <c r="I46" s="139"/>
      <c r="J46" s="94"/>
      <c r="K46" s="111"/>
      <c r="L46" s="137"/>
    </row>
    <row r="47" spans="1:12" ht="16.5" customHeight="1">
      <c r="A47" s="136">
        <f t="shared" si="3"/>
        <v>34212</v>
      </c>
      <c r="B47" s="86">
        <v>502555</v>
      </c>
      <c r="C47" s="86">
        <v>1112044</v>
      </c>
      <c r="D47" s="87">
        <f t="shared" si="0"/>
        <v>1614599</v>
      </c>
      <c r="E47" s="86">
        <v>24</v>
      </c>
      <c r="F47" s="88">
        <v>241078</v>
      </c>
      <c r="G47" s="89">
        <f t="shared" si="1"/>
        <v>241102</v>
      </c>
      <c r="H47" s="90">
        <f t="shared" si="2"/>
        <v>1855701</v>
      </c>
      <c r="I47" s="139"/>
      <c r="J47" s="94"/>
      <c r="K47" s="111"/>
      <c r="L47" s="137"/>
    </row>
    <row r="48" spans="1:12" ht="16.5" customHeight="1">
      <c r="A48" s="136">
        <f t="shared" si="3"/>
        <v>34242</v>
      </c>
      <c r="B48" s="86">
        <v>391869</v>
      </c>
      <c r="C48" s="86">
        <v>1664951</v>
      </c>
      <c r="D48" s="87">
        <f t="shared" si="0"/>
        <v>2056820</v>
      </c>
      <c r="E48" s="86">
        <v>137</v>
      </c>
      <c r="F48" s="88">
        <v>292428</v>
      </c>
      <c r="G48" s="89">
        <f t="shared" si="1"/>
        <v>292565</v>
      </c>
      <c r="H48" s="90">
        <f t="shared" si="2"/>
        <v>2349385</v>
      </c>
      <c r="I48" s="139"/>
      <c r="J48" s="94"/>
      <c r="K48" s="111"/>
      <c r="L48" s="137"/>
    </row>
    <row r="49" spans="1:12" ht="16.5" customHeight="1">
      <c r="A49" s="136">
        <f t="shared" si="3"/>
        <v>34273</v>
      </c>
      <c r="B49" s="86">
        <v>272756</v>
      </c>
      <c r="C49" s="86">
        <v>1224323</v>
      </c>
      <c r="D49" s="87">
        <f t="shared" si="0"/>
        <v>1497079</v>
      </c>
      <c r="E49" s="86">
        <v>199</v>
      </c>
      <c r="F49" s="88">
        <v>254481</v>
      </c>
      <c r="G49" s="89">
        <f t="shared" si="1"/>
        <v>254680</v>
      </c>
      <c r="H49" s="90">
        <f t="shared" si="2"/>
        <v>1751759</v>
      </c>
      <c r="I49" s="139"/>
      <c r="J49" s="94"/>
      <c r="K49" s="111"/>
      <c r="L49" s="137"/>
    </row>
    <row r="50" spans="1:12" ht="16.5" customHeight="1">
      <c r="A50" s="136">
        <f t="shared" si="3"/>
        <v>34303</v>
      </c>
      <c r="B50" s="86">
        <v>159750</v>
      </c>
      <c r="C50" s="86">
        <v>1044290</v>
      </c>
      <c r="D50" s="87">
        <f t="shared" si="0"/>
        <v>1204040</v>
      </c>
      <c r="E50" s="86">
        <v>228</v>
      </c>
      <c r="F50" s="88">
        <v>289733</v>
      </c>
      <c r="G50" s="89">
        <f t="shared" si="1"/>
        <v>289961</v>
      </c>
      <c r="H50" s="90">
        <f t="shared" si="2"/>
        <v>1494001</v>
      </c>
      <c r="I50" s="139"/>
      <c r="J50" s="94"/>
      <c r="K50" s="111"/>
      <c r="L50" s="137"/>
    </row>
    <row r="51" spans="1:12" ht="16.5" customHeight="1">
      <c r="A51" s="136">
        <f t="shared" si="3"/>
        <v>34334</v>
      </c>
      <c r="B51" s="86">
        <v>281347</v>
      </c>
      <c r="C51" s="86">
        <v>1319848</v>
      </c>
      <c r="D51" s="87">
        <f t="shared" si="0"/>
        <v>1601195</v>
      </c>
      <c r="E51" s="86">
        <v>21</v>
      </c>
      <c r="F51" s="88">
        <v>305521</v>
      </c>
      <c r="G51" s="89">
        <f t="shared" si="1"/>
        <v>305542</v>
      </c>
      <c r="H51" s="90">
        <f t="shared" si="2"/>
        <v>1906737</v>
      </c>
      <c r="I51" s="139"/>
      <c r="J51" s="94"/>
      <c r="K51" s="111"/>
      <c r="L51" s="137"/>
    </row>
    <row r="52" spans="1:12" ht="16.5" customHeight="1">
      <c r="A52" s="136">
        <f t="shared" si="3"/>
        <v>34365</v>
      </c>
      <c r="B52" s="86">
        <v>114992</v>
      </c>
      <c r="C52" s="86">
        <v>1213171</v>
      </c>
      <c r="D52" s="87">
        <f t="shared" si="0"/>
        <v>1328163</v>
      </c>
      <c r="E52" s="86">
        <v>184</v>
      </c>
      <c r="F52" s="88">
        <v>257708</v>
      </c>
      <c r="G52" s="89">
        <f t="shared" si="1"/>
        <v>257892</v>
      </c>
      <c r="H52" s="90">
        <f t="shared" si="2"/>
        <v>1586055</v>
      </c>
      <c r="I52" s="139"/>
      <c r="J52" s="94"/>
      <c r="K52" s="111"/>
      <c r="L52" s="137"/>
    </row>
    <row r="53" spans="1:12" ht="16.5" customHeight="1">
      <c r="A53" s="136">
        <f t="shared" si="3"/>
        <v>34393</v>
      </c>
      <c r="B53" s="86">
        <v>75837</v>
      </c>
      <c r="C53" s="86">
        <v>1122072</v>
      </c>
      <c r="D53" s="87">
        <f t="shared" si="0"/>
        <v>1197909</v>
      </c>
      <c r="E53" s="86">
        <v>54</v>
      </c>
      <c r="F53" s="88">
        <v>246736</v>
      </c>
      <c r="G53" s="89">
        <f t="shared" si="1"/>
        <v>246790</v>
      </c>
      <c r="H53" s="90">
        <f t="shared" si="2"/>
        <v>1444699</v>
      </c>
      <c r="I53" s="139"/>
      <c r="J53" s="94"/>
      <c r="K53" s="111"/>
      <c r="L53" s="137"/>
    </row>
    <row r="54" spans="1:12" ht="16.5" customHeight="1">
      <c r="A54" s="136">
        <f t="shared" si="3"/>
        <v>34424</v>
      </c>
      <c r="B54" s="86">
        <v>41905</v>
      </c>
      <c r="C54" s="86">
        <v>1118495</v>
      </c>
      <c r="D54" s="87">
        <f t="shared" si="0"/>
        <v>1160400</v>
      </c>
      <c r="E54" s="86">
        <v>0</v>
      </c>
      <c r="F54" s="88">
        <v>263878</v>
      </c>
      <c r="G54" s="89">
        <f t="shared" si="1"/>
        <v>263878</v>
      </c>
      <c r="H54" s="90">
        <f t="shared" si="2"/>
        <v>1424278</v>
      </c>
      <c r="I54" s="139"/>
      <c r="J54" s="94"/>
      <c r="K54" s="111"/>
      <c r="L54" s="137"/>
    </row>
    <row r="55" spans="1:12" ht="16.5" customHeight="1">
      <c r="A55" s="136">
        <f t="shared" si="3"/>
        <v>34454</v>
      </c>
      <c r="B55" s="86">
        <v>40707</v>
      </c>
      <c r="C55" s="86">
        <v>575179</v>
      </c>
      <c r="D55" s="87">
        <f t="shared" si="0"/>
        <v>615886</v>
      </c>
      <c r="E55" s="86">
        <v>779</v>
      </c>
      <c r="F55" s="88">
        <v>212631</v>
      </c>
      <c r="G55" s="89">
        <f t="shared" si="1"/>
        <v>213410</v>
      </c>
      <c r="H55" s="90">
        <f t="shared" si="2"/>
        <v>829296</v>
      </c>
      <c r="I55" s="139"/>
      <c r="J55" s="94"/>
      <c r="K55" s="111"/>
      <c r="L55" s="137"/>
    </row>
    <row r="56" spans="1:12" ht="16.5" customHeight="1">
      <c r="A56" s="136">
        <f t="shared" si="3"/>
        <v>34485</v>
      </c>
      <c r="B56" s="86">
        <v>88910</v>
      </c>
      <c r="C56" s="86">
        <v>742958</v>
      </c>
      <c r="D56" s="87">
        <f t="shared" si="0"/>
        <v>831868</v>
      </c>
      <c r="E56" s="86">
        <v>1017</v>
      </c>
      <c r="F56" s="88">
        <v>214361.45499999999</v>
      </c>
      <c r="G56" s="89">
        <f t="shared" si="1"/>
        <v>215378.45499999999</v>
      </c>
      <c r="H56" s="90">
        <f t="shared" si="2"/>
        <v>1047246.455</v>
      </c>
      <c r="I56" s="139"/>
      <c r="J56" s="94"/>
      <c r="K56" s="111"/>
      <c r="L56" s="137"/>
    </row>
    <row r="57" spans="1:12" ht="16.5" customHeight="1">
      <c r="A57" s="136">
        <f t="shared" si="3"/>
        <v>34515</v>
      </c>
      <c r="B57" s="86">
        <v>201065</v>
      </c>
      <c r="C57" s="86">
        <v>794639</v>
      </c>
      <c r="D57" s="87">
        <f t="shared" si="0"/>
        <v>995704</v>
      </c>
      <c r="E57" s="86">
        <v>740</v>
      </c>
      <c r="F57" s="88">
        <v>161336</v>
      </c>
      <c r="G57" s="89">
        <f t="shared" si="1"/>
        <v>162076</v>
      </c>
      <c r="H57" s="90">
        <f t="shared" si="2"/>
        <v>1157780</v>
      </c>
      <c r="I57" s="139"/>
      <c r="J57" s="94"/>
      <c r="K57" s="111"/>
      <c r="L57" s="137"/>
    </row>
    <row r="58" spans="1:12" ht="16.5" customHeight="1">
      <c r="A58" s="136">
        <f t="shared" si="3"/>
        <v>34546</v>
      </c>
      <c r="B58" s="86">
        <v>279620</v>
      </c>
      <c r="C58" s="86">
        <v>805722</v>
      </c>
      <c r="D58" s="87">
        <f t="shared" si="0"/>
        <v>1085342</v>
      </c>
      <c r="E58" s="86">
        <v>391</v>
      </c>
      <c r="F58" s="88">
        <v>204297</v>
      </c>
      <c r="G58" s="89">
        <f t="shared" si="1"/>
        <v>204688</v>
      </c>
      <c r="H58" s="90">
        <f t="shared" si="2"/>
        <v>1290030</v>
      </c>
      <c r="I58" s="139"/>
      <c r="J58" s="94"/>
      <c r="K58" s="111"/>
      <c r="L58" s="137"/>
    </row>
    <row r="59" spans="1:12" ht="16.5" customHeight="1">
      <c r="A59" s="136">
        <f t="shared" si="3"/>
        <v>34577</v>
      </c>
      <c r="B59" s="86">
        <v>298246</v>
      </c>
      <c r="C59" s="86">
        <v>1176077</v>
      </c>
      <c r="D59" s="87">
        <f t="shared" si="0"/>
        <v>1474323</v>
      </c>
      <c r="E59" s="86">
        <v>89</v>
      </c>
      <c r="F59" s="88">
        <v>229358</v>
      </c>
      <c r="G59" s="89">
        <f t="shared" si="1"/>
        <v>229447</v>
      </c>
      <c r="H59" s="90">
        <f t="shared" si="2"/>
        <v>1703770</v>
      </c>
      <c r="I59" s="139"/>
      <c r="J59" s="94"/>
      <c r="K59" s="111"/>
      <c r="L59" s="137"/>
    </row>
    <row r="60" spans="1:12" ht="16.5" customHeight="1">
      <c r="A60" s="136">
        <f t="shared" si="3"/>
        <v>34607</v>
      </c>
      <c r="B60" s="86">
        <v>320144</v>
      </c>
      <c r="C60" s="86">
        <v>920620</v>
      </c>
      <c r="D60" s="87">
        <f t="shared" si="0"/>
        <v>1240764</v>
      </c>
      <c r="E60" s="86">
        <v>556</v>
      </c>
      <c r="F60" s="88">
        <v>203106</v>
      </c>
      <c r="G60" s="89">
        <f t="shared" si="1"/>
        <v>203662</v>
      </c>
      <c r="H60" s="90">
        <f t="shared" si="2"/>
        <v>1444426</v>
      </c>
      <c r="I60" s="139"/>
      <c r="J60" s="94"/>
      <c r="K60" s="111"/>
      <c r="L60" s="137"/>
    </row>
    <row r="61" spans="1:12" ht="16.5" customHeight="1">
      <c r="A61" s="136">
        <f t="shared" si="3"/>
        <v>34638</v>
      </c>
      <c r="B61" s="86">
        <v>235258</v>
      </c>
      <c r="C61" s="86">
        <v>1378526</v>
      </c>
      <c r="D61" s="87">
        <f t="shared" si="0"/>
        <v>1613784</v>
      </c>
      <c r="E61" s="86">
        <v>925</v>
      </c>
      <c r="F61" s="88">
        <v>222251</v>
      </c>
      <c r="G61" s="89">
        <f t="shared" si="1"/>
        <v>223176</v>
      </c>
      <c r="H61" s="90">
        <f t="shared" si="2"/>
        <v>1836960</v>
      </c>
      <c r="I61" s="139"/>
      <c r="J61" s="94"/>
      <c r="K61" s="111"/>
      <c r="L61" s="137"/>
    </row>
    <row r="62" spans="1:12" ht="16.5" customHeight="1">
      <c r="A62" s="136">
        <f t="shared" si="3"/>
        <v>34668</v>
      </c>
      <c r="B62" s="86">
        <v>216337</v>
      </c>
      <c r="C62" s="86">
        <v>1462858</v>
      </c>
      <c r="D62" s="87">
        <f t="shared" si="0"/>
        <v>1679195</v>
      </c>
      <c r="E62" s="86">
        <v>316</v>
      </c>
      <c r="F62" s="88">
        <v>236596</v>
      </c>
      <c r="G62" s="89">
        <f t="shared" si="1"/>
        <v>236912</v>
      </c>
      <c r="H62" s="90">
        <f t="shared" si="2"/>
        <v>1916107</v>
      </c>
      <c r="I62" s="139"/>
      <c r="J62" s="94"/>
      <c r="K62" s="111"/>
      <c r="L62" s="137"/>
    </row>
    <row r="63" spans="1:12" ht="16.5" customHeight="1">
      <c r="A63" s="136">
        <f t="shared" si="3"/>
        <v>34699</v>
      </c>
      <c r="B63" s="86">
        <v>221309</v>
      </c>
      <c r="C63" s="86">
        <v>1131222</v>
      </c>
      <c r="D63" s="87">
        <f t="shared" si="0"/>
        <v>1352531</v>
      </c>
      <c r="E63" s="86">
        <v>317</v>
      </c>
      <c r="F63" s="88">
        <v>238300</v>
      </c>
      <c r="G63" s="89">
        <f t="shared" si="1"/>
        <v>238617</v>
      </c>
      <c r="H63" s="90">
        <f t="shared" si="2"/>
        <v>1591148</v>
      </c>
      <c r="I63" s="139"/>
      <c r="J63" s="94"/>
      <c r="K63" s="111"/>
      <c r="L63" s="137"/>
    </row>
    <row r="64" spans="1:12" ht="16.5" customHeight="1">
      <c r="A64" s="136">
        <f t="shared" si="3"/>
        <v>34730</v>
      </c>
      <c r="B64" s="86">
        <v>123521</v>
      </c>
      <c r="C64" s="86">
        <v>753198</v>
      </c>
      <c r="D64" s="87">
        <f t="shared" si="0"/>
        <v>876719</v>
      </c>
      <c r="E64" s="86">
        <v>1297</v>
      </c>
      <c r="F64" s="88">
        <v>140541</v>
      </c>
      <c r="G64" s="89">
        <f t="shared" si="1"/>
        <v>141838</v>
      </c>
      <c r="H64" s="90">
        <f t="shared" si="2"/>
        <v>1018557</v>
      </c>
      <c r="I64" s="139"/>
      <c r="J64" s="94"/>
      <c r="K64" s="111"/>
      <c r="L64" s="137"/>
    </row>
    <row r="65" spans="1:12" ht="16.5" customHeight="1">
      <c r="A65" s="136">
        <f t="shared" si="3"/>
        <v>34758</v>
      </c>
      <c r="B65" s="86">
        <v>76165</v>
      </c>
      <c r="C65" s="86">
        <v>720839</v>
      </c>
      <c r="D65" s="87">
        <f t="shared" si="0"/>
        <v>797004</v>
      </c>
      <c r="E65" s="86">
        <v>1491</v>
      </c>
      <c r="F65" s="88">
        <v>185297</v>
      </c>
      <c r="G65" s="89">
        <f t="shared" si="1"/>
        <v>186788</v>
      </c>
      <c r="H65" s="90">
        <f t="shared" si="2"/>
        <v>983792</v>
      </c>
      <c r="I65" s="139"/>
      <c r="J65" s="94"/>
      <c r="K65" s="111"/>
      <c r="L65" s="137"/>
    </row>
    <row r="66" spans="1:12" ht="16.5" customHeight="1">
      <c r="A66" s="136">
        <f t="shared" si="3"/>
        <v>34789</v>
      </c>
      <c r="B66" s="86">
        <v>45976</v>
      </c>
      <c r="C66" s="86">
        <v>880451</v>
      </c>
      <c r="D66" s="87">
        <f t="shared" si="0"/>
        <v>926427</v>
      </c>
      <c r="E66" s="86">
        <v>63</v>
      </c>
      <c r="F66" s="88">
        <v>190786</v>
      </c>
      <c r="G66" s="89">
        <f t="shared" si="1"/>
        <v>190849</v>
      </c>
      <c r="H66" s="90">
        <f t="shared" si="2"/>
        <v>1117276</v>
      </c>
      <c r="I66" s="139"/>
      <c r="J66" s="94"/>
      <c r="K66" s="111"/>
      <c r="L66" s="137"/>
    </row>
    <row r="67" spans="1:12" ht="16.5" customHeight="1">
      <c r="A67" s="136">
        <f t="shared" si="3"/>
        <v>34819</v>
      </c>
      <c r="B67" s="86">
        <v>95045</v>
      </c>
      <c r="C67" s="86">
        <v>932245</v>
      </c>
      <c r="D67" s="87">
        <f t="shared" si="0"/>
        <v>1027290</v>
      </c>
      <c r="E67" s="86">
        <v>915</v>
      </c>
      <c r="F67" s="88">
        <v>149155</v>
      </c>
      <c r="G67" s="89">
        <f t="shared" si="1"/>
        <v>150070</v>
      </c>
      <c r="H67" s="90">
        <f t="shared" si="2"/>
        <v>1177360</v>
      </c>
      <c r="I67" s="139"/>
      <c r="J67" s="94"/>
      <c r="K67" s="111"/>
      <c r="L67" s="137"/>
    </row>
    <row r="68" spans="1:12" ht="16.5" customHeight="1">
      <c r="A68" s="136">
        <f t="shared" si="3"/>
        <v>34850</v>
      </c>
      <c r="B68" s="86">
        <v>83430</v>
      </c>
      <c r="C68" s="86">
        <v>965968</v>
      </c>
      <c r="D68" s="87">
        <f t="shared" si="0"/>
        <v>1049398</v>
      </c>
      <c r="E68" s="86">
        <v>458</v>
      </c>
      <c r="F68" s="88">
        <v>140157</v>
      </c>
      <c r="G68" s="89">
        <f t="shared" si="1"/>
        <v>140615</v>
      </c>
      <c r="H68" s="90">
        <f t="shared" si="2"/>
        <v>1190013</v>
      </c>
      <c r="I68" s="139"/>
      <c r="J68" s="94"/>
      <c r="K68" s="111"/>
      <c r="L68" s="137"/>
    </row>
    <row r="69" spans="1:12" ht="16.5" customHeight="1">
      <c r="A69" s="136">
        <f t="shared" si="3"/>
        <v>34880</v>
      </c>
      <c r="B69" s="86">
        <v>167204</v>
      </c>
      <c r="C69" s="86">
        <v>1120540</v>
      </c>
      <c r="D69" s="87">
        <f t="shared" ref="D69:D132" si="4">B69+C69</f>
        <v>1287744</v>
      </c>
      <c r="E69" s="86">
        <v>1079</v>
      </c>
      <c r="F69" s="88">
        <v>346997</v>
      </c>
      <c r="G69" s="89">
        <f t="shared" ref="G69:G132" si="5">E69+F69</f>
        <v>348076</v>
      </c>
      <c r="H69" s="90">
        <f t="shared" ref="H69:H132" si="6">D69+G69</f>
        <v>1635820</v>
      </c>
      <c r="I69" s="139"/>
      <c r="J69" s="94"/>
      <c r="K69" s="111"/>
      <c r="L69" s="137"/>
    </row>
    <row r="70" spans="1:12" ht="16.5" customHeight="1">
      <c r="A70" s="136">
        <f t="shared" ref="A70:A133" si="7">EOMONTH(A69,1)</f>
        <v>34911</v>
      </c>
      <c r="B70" s="86">
        <v>156320</v>
      </c>
      <c r="C70" s="86">
        <v>799116</v>
      </c>
      <c r="D70" s="87">
        <f t="shared" si="4"/>
        <v>955436</v>
      </c>
      <c r="E70" s="86">
        <v>0</v>
      </c>
      <c r="F70" s="88">
        <v>213535</v>
      </c>
      <c r="G70" s="89">
        <f t="shared" si="5"/>
        <v>213535</v>
      </c>
      <c r="H70" s="90">
        <f t="shared" si="6"/>
        <v>1168971</v>
      </c>
      <c r="I70" s="139"/>
      <c r="J70" s="94"/>
      <c r="K70" s="111"/>
      <c r="L70" s="137"/>
    </row>
    <row r="71" spans="1:12" ht="16.5" customHeight="1">
      <c r="A71" s="136">
        <f t="shared" si="7"/>
        <v>34942</v>
      </c>
      <c r="B71" s="86">
        <v>222289</v>
      </c>
      <c r="C71" s="86">
        <v>934333</v>
      </c>
      <c r="D71" s="87">
        <f t="shared" si="4"/>
        <v>1156622</v>
      </c>
      <c r="E71" s="86">
        <v>316</v>
      </c>
      <c r="F71" s="88">
        <v>261478</v>
      </c>
      <c r="G71" s="89">
        <f t="shared" si="5"/>
        <v>261794</v>
      </c>
      <c r="H71" s="90">
        <f t="shared" si="6"/>
        <v>1418416</v>
      </c>
      <c r="I71" s="139"/>
      <c r="J71" s="94"/>
      <c r="K71" s="111"/>
      <c r="L71" s="137"/>
    </row>
    <row r="72" spans="1:12" ht="16.5" customHeight="1">
      <c r="A72" s="136">
        <f t="shared" si="7"/>
        <v>34972</v>
      </c>
      <c r="B72" s="86">
        <v>151664</v>
      </c>
      <c r="C72" s="86">
        <v>1131092</v>
      </c>
      <c r="D72" s="87">
        <f t="shared" si="4"/>
        <v>1282756</v>
      </c>
      <c r="E72" s="86">
        <v>847</v>
      </c>
      <c r="F72" s="88">
        <v>223076</v>
      </c>
      <c r="G72" s="89">
        <f t="shared" si="5"/>
        <v>223923</v>
      </c>
      <c r="H72" s="90">
        <f t="shared" si="6"/>
        <v>1506679</v>
      </c>
      <c r="I72" s="139"/>
      <c r="J72" s="94"/>
      <c r="K72" s="111"/>
      <c r="L72" s="137"/>
    </row>
    <row r="73" spans="1:12" ht="16.5" customHeight="1">
      <c r="A73" s="136">
        <f t="shared" si="7"/>
        <v>35003</v>
      </c>
      <c r="B73" s="86">
        <v>75960</v>
      </c>
      <c r="C73" s="86">
        <v>910329</v>
      </c>
      <c r="D73" s="87">
        <f t="shared" si="4"/>
        <v>986289</v>
      </c>
      <c r="E73" s="86">
        <v>2330</v>
      </c>
      <c r="F73" s="88">
        <v>249093</v>
      </c>
      <c r="G73" s="89">
        <f t="shared" si="5"/>
        <v>251423</v>
      </c>
      <c r="H73" s="90">
        <f t="shared" si="6"/>
        <v>1237712</v>
      </c>
      <c r="I73" s="139"/>
      <c r="J73" s="94"/>
      <c r="K73" s="111"/>
      <c r="L73" s="137"/>
    </row>
    <row r="74" spans="1:12" ht="16.5" customHeight="1">
      <c r="A74" s="136">
        <f t="shared" si="7"/>
        <v>35033</v>
      </c>
      <c r="B74" s="86">
        <v>65876</v>
      </c>
      <c r="C74" s="86">
        <v>734170</v>
      </c>
      <c r="D74" s="87">
        <f t="shared" si="4"/>
        <v>800046</v>
      </c>
      <c r="E74" s="86">
        <v>960</v>
      </c>
      <c r="F74" s="88">
        <v>227239.85</v>
      </c>
      <c r="G74" s="89">
        <f t="shared" si="5"/>
        <v>228199.85</v>
      </c>
      <c r="H74" s="90">
        <f t="shared" si="6"/>
        <v>1028245.85</v>
      </c>
      <c r="I74" s="139"/>
      <c r="J74" s="94"/>
      <c r="K74" s="111"/>
      <c r="L74" s="137"/>
    </row>
    <row r="75" spans="1:12" ht="16.5" customHeight="1">
      <c r="A75" s="136">
        <f t="shared" si="7"/>
        <v>35064</v>
      </c>
      <c r="B75" s="86">
        <v>25125</v>
      </c>
      <c r="C75" s="86">
        <v>758156</v>
      </c>
      <c r="D75" s="87">
        <f t="shared" si="4"/>
        <v>783281</v>
      </c>
      <c r="E75" s="86">
        <v>420</v>
      </c>
      <c r="F75" s="88">
        <v>287306.15000000002</v>
      </c>
      <c r="G75" s="89">
        <f t="shared" si="5"/>
        <v>287726.15000000002</v>
      </c>
      <c r="H75" s="90">
        <f t="shared" si="6"/>
        <v>1071007.1499999999</v>
      </c>
      <c r="I75" s="139"/>
      <c r="J75" s="94"/>
      <c r="K75" s="111"/>
      <c r="L75" s="137"/>
    </row>
    <row r="76" spans="1:12" ht="16.5" customHeight="1">
      <c r="A76" s="136">
        <f t="shared" si="7"/>
        <v>35095</v>
      </c>
      <c r="B76" s="86">
        <v>18505</v>
      </c>
      <c r="C76" s="86">
        <v>570712</v>
      </c>
      <c r="D76" s="87">
        <f t="shared" si="4"/>
        <v>589217</v>
      </c>
      <c r="E76" s="86">
        <v>123</v>
      </c>
      <c r="F76" s="88">
        <v>173749.55</v>
      </c>
      <c r="G76" s="89">
        <f t="shared" si="5"/>
        <v>173872.55</v>
      </c>
      <c r="H76" s="90">
        <f t="shared" si="6"/>
        <v>763089.55</v>
      </c>
      <c r="I76" s="139"/>
      <c r="J76" s="94"/>
      <c r="K76" s="111"/>
      <c r="L76" s="137"/>
    </row>
    <row r="77" spans="1:12" ht="16.5" customHeight="1">
      <c r="A77" s="136">
        <f t="shared" si="7"/>
        <v>35124</v>
      </c>
      <c r="B77" s="86">
        <v>24710</v>
      </c>
      <c r="C77" s="86">
        <v>568357</v>
      </c>
      <c r="D77" s="87">
        <f t="shared" si="4"/>
        <v>593067</v>
      </c>
      <c r="E77" s="86">
        <v>734</v>
      </c>
      <c r="F77" s="88">
        <v>196052.75</v>
      </c>
      <c r="G77" s="89">
        <f t="shared" si="5"/>
        <v>196786.75</v>
      </c>
      <c r="H77" s="90">
        <f t="shared" si="6"/>
        <v>789853.75</v>
      </c>
      <c r="I77" s="139"/>
      <c r="J77" s="94"/>
      <c r="K77" s="111"/>
      <c r="L77" s="137"/>
    </row>
    <row r="78" spans="1:12" ht="16.5" customHeight="1">
      <c r="A78" s="136">
        <f t="shared" si="7"/>
        <v>35155</v>
      </c>
      <c r="B78" s="86">
        <v>10710</v>
      </c>
      <c r="C78" s="86">
        <v>572337</v>
      </c>
      <c r="D78" s="87">
        <f t="shared" si="4"/>
        <v>583047</v>
      </c>
      <c r="E78" s="86">
        <v>450</v>
      </c>
      <c r="F78" s="88">
        <v>224410.65</v>
      </c>
      <c r="G78" s="89">
        <f t="shared" si="5"/>
        <v>224860.65</v>
      </c>
      <c r="H78" s="90">
        <f t="shared" si="6"/>
        <v>807907.65</v>
      </c>
      <c r="I78" s="139"/>
      <c r="J78" s="94"/>
      <c r="K78" s="111"/>
      <c r="L78" s="137"/>
    </row>
    <row r="79" spans="1:12" ht="16.5" customHeight="1">
      <c r="A79" s="136">
        <f t="shared" si="7"/>
        <v>35185</v>
      </c>
      <c r="B79" s="86">
        <v>10450</v>
      </c>
      <c r="C79" s="86">
        <v>532450</v>
      </c>
      <c r="D79" s="87">
        <f t="shared" si="4"/>
        <v>542900</v>
      </c>
      <c r="E79" s="86">
        <v>535</v>
      </c>
      <c r="F79" s="88">
        <v>189377.75</v>
      </c>
      <c r="G79" s="89">
        <f t="shared" si="5"/>
        <v>189912.75</v>
      </c>
      <c r="H79" s="90">
        <f t="shared" si="6"/>
        <v>732812.75</v>
      </c>
      <c r="I79" s="139"/>
      <c r="J79" s="94"/>
      <c r="K79" s="111"/>
      <c r="L79" s="137"/>
    </row>
    <row r="80" spans="1:12" ht="16.5" customHeight="1">
      <c r="A80" s="136">
        <f t="shared" si="7"/>
        <v>35216</v>
      </c>
      <c r="B80" s="86">
        <v>72545</v>
      </c>
      <c r="C80" s="86">
        <v>622785</v>
      </c>
      <c r="D80" s="87">
        <f t="shared" si="4"/>
        <v>695330</v>
      </c>
      <c r="E80" s="86">
        <v>485</v>
      </c>
      <c r="F80" s="88">
        <v>186512.35</v>
      </c>
      <c r="G80" s="89">
        <f t="shared" si="5"/>
        <v>186997.35</v>
      </c>
      <c r="H80" s="90">
        <f t="shared" si="6"/>
        <v>882327.35</v>
      </c>
      <c r="I80" s="139"/>
      <c r="J80" s="94"/>
      <c r="K80" s="111"/>
      <c r="L80" s="137"/>
    </row>
    <row r="81" spans="1:12" ht="16.5" customHeight="1">
      <c r="A81" s="136">
        <f t="shared" si="7"/>
        <v>35246</v>
      </c>
      <c r="B81" s="86">
        <v>150415</v>
      </c>
      <c r="C81" s="86">
        <v>598356</v>
      </c>
      <c r="D81" s="87">
        <f t="shared" si="4"/>
        <v>748771</v>
      </c>
      <c r="E81" s="86">
        <v>2183</v>
      </c>
      <c r="F81" s="88">
        <v>249921.05</v>
      </c>
      <c r="G81" s="89">
        <f t="shared" si="5"/>
        <v>252104.05</v>
      </c>
      <c r="H81" s="90">
        <f t="shared" si="6"/>
        <v>1000875.05</v>
      </c>
      <c r="I81" s="139"/>
      <c r="J81" s="94"/>
      <c r="K81" s="111"/>
      <c r="L81" s="137"/>
    </row>
    <row r="82" spans="1:12" ht="16.5" customHeight="1">
      <c r="A82" s="136">
        <f t="shared" si="7"/>
        <v>35277</v>
      </c>
      <c r="B82" s="86">
        <v>249563</v>
      </c>
      <c r="C82" s="86">
        <v>913249</v>
      </c>
      <c r="D82" s="87">
        <f t="shared" si="4"/>
        <v>1162812</v>
      </c>
      <c r="E82" s="86">
        <v>475</v>
      </c>
      <c r="F82" s="88">
        <v>186380.75</v>
      </c>
      <c r="G82" s="89">
        <f t="shared" si="5"/>
        <v>186855.75</v>
      </c>
      <c r="H82" s="90">
        <f t="shared" si="6"/>
        <v>1349667.75</v>
      </c>
      <c r="I82" s="139"/>
      <c r="J82" s="94"/>
      <c r="K82" s="111"/>
      <c r="L82" s="137"/>
    </row>
    <row r="83" spans="1:12" ht="16.5" customHeight="1">
      <c r="A83" s="136">
        <f t="shared" si="7"/>
        <v>35308</v>
      </c>
      <c r="B83" s="86">
        <v>184485</v>
      </c>
      <c r="C83" s="86">
        <v>1405372</v>
      </c>
      <c r="D83" s="87">
        <f t="shared" si="4"/>
        <v>1589857</v>
      </c>
      <c r="E83" s="86">
        <v>426</v>
      </c>
      <c r="F83" s="88">
        <v>230792.75</v>
      </c>
      <c r="G83" s="89">
        <f t="shared" si="5"/>
        <v>231218.75</v>
      </c>
      <c r="H83" s="90">
        <f t="shared" si="6"/>
        <v>1821075.75</v>
      </c>
      <c r="I83" s="139"/>
      <c r="J83" s="94"/>
      <c r="K83" s="111"/>
      <c r="L83" s="137"/>
    </row>
    <row r="84" spans="1:12" ht="16.5" customHeight="1">
      <c r="A84" s="136">
        <f t="shared" si="7"/>
        <v>35338</v>
      </c>
      <c r="B84" s="86">
        <v>74467</v>
      </c>
      <c r="C84" s="86">
        <v>1082013</v>
      </c>
      <c r="D84" s="87">
        <f t="shared" si="4"/>
        <v>1156480</v>
      </c>
      <c r="E84" s="86">
        <v>237</v>
      </c>
      <c r="F84" s="88">
        <v>172447.85</v>
      </c>
      <c r="G84" s="89">
        <f t="shared" si="5"/>
        <v>172684.85</v>
      </c>
      <c r="H84" s="90">
        <f t="shared" si="6"/>
        <v>1329164.8500000001</v>
      </c>
      <c r="I84" s="139"/>
      <c r="J84" s="94"/>
      <c r="K84" s="111"/>
      <c r="L84" s="137"/>
    </row>
    <row r="85" spans="1:12" ht="16.5" customHeight="1">
      <c r="A85" s="136">
        <f t="shared" si="7"/>
        <v>35369</v>
      </c>
      <c r="B85" s="86">
        <v>80160</v>
      </c>
      <c r="C85" s="86">
        <v>1827805</v>
      </c>
      <c r="D85" s="87">
        <f t="shared" si="4"/>
        <v>1907965</v>
      </c>
      <c r="E85" s="86">
        <v>1793</v>
      </c>
      <c r="F85" s="88">
        <v>256604.05</v>
      </c>
      <c r="G85" s="89">
        <f t="shared" si="5"/>
        <v>258397.05</v>
      </c>
      <c r="H85" s="90">
        <f t="shared" si="6"/>
        <v>2166362.0499999998</v>
      </c>
      <c r="I85" s="139"/>
      <c r="J85" s="94"/>
      <c r="K85" s="111"/>
      <c r="L85" s="137"/>
    </row>
    <row r="86" spans="1:12" ht="16.5" customHeight="1">
      <c r="A86" s="136">
        <f t="shared" si="7"/>
        <v>35399</v>
      </c>
      <c r="B86" s="86">
        <v>42575</v>
      </c>
      <c r="C86" s="86">
        <v>1617143</v>
      </c>
      <c r="D86" s="87">
        <f t="shared" si="4"/>
        <v>1659718</v>
      </c>
      <c r="E86" s="86">
        <v>163</v>
      </c>
      <c r="F86" s="88">
        <v>217852</v>
      </c>
      <c r="G86" s="89">
        <f t="shared" si="5"/>
        <v>218015</v>
      </c>
      <c r="H86" s="90">
        <f t="shared" si="6"/>
        <v>1877733</v>
      </c>
      <c r="I86" s="139"/>
      <c r="J86" s="94"/>
      <c r="K86" s="111"/>
      <c r="L86" s="137"/>
    </row>
    <row r="87" spans="1:12" ht="16.5" customHeight="1">
      <c r="A87" s="136">
        <f t="shared" si="7"/>
        <v>35430</v>
      </c>
      <c r="B87" s="86">
        <v>41485</v>
      </c>
      <c r="C87" s="86">
        <v>1493571</v>
      </c>
      <c r="D87" s="87">
        <f t="shared" si="4"/>
        <v>1535056</v>
      </c>
      <c r="E87" s="86">
        <v>350</v>
      </c>
      <c r="F87" s="88">
        <v>234293</v>
      </c>
      <c r="G87" s="89">
        <f t="shared" si="5"/>
        <v>234643</v>
      </c>
      <c r="H87" s="90">
        <f t="shared" si="6"/>
        <v>1769699</v>
      </c>
      <c r="I87" s="139"/>
      <c r="J87" s="94"/>
      <c r="K87" s="111"/>
      <c r="L87" s="137"/>
    </row>
    <row r="88" spans="1:12" ht="16.5" customHeight="1">
      <c r="A88" s="136">
        <f t="shared" si="7"/>
        <v>35461</v>
      </c>
      <c r="B88" s="86">
        <v>23810</v>
      </c>
      <c r="C88" s="86">
        <v>1240874</v>
      </c>
      <c r="D88" s="87">
        <f t="shared" si="4"/>
        <v>1264684</v>
      </c>
      <c r="E88" s="86">
        <v>390</v>
      </c>
      <c r="F88" s="88">
        <v>182010</v>
      </c>
      <c r="G88" s="89">
        <f t="shared" si="5"/>
        <v>182400</v>
      </c>
      <c r="H88" s="90">
        <f t="shared" si="6"/>
        <v>1447084</v>
      </c>
      <c r="I88" s="139"/>
      <c r="J88" s="94"/>
      <c r="K88" s="111"/>
      <c r="L88" s="137"/>
    </row>
    <row r="89" spans="1:12" ht="16.5" customHeight="1">
      <c r="A89" s="136">
        <f t="shared" si="7"/>
        <v>35489</v>
      </c>
      <c r="B89" s="86">
        <v>27031</v>
      </c>
      <c r="C89" s="86">
        <v>1076394</v>
      </c>
      <c r="D89" s="87">
        <f t="shared" si="4"/>
        <v>1103425</v>
      </c>
      <c r="E89" s="86">
        <v>601</v>
      </c>
      <c r="F89" s="88">
        <v>164401</v>
      </c>
      <c r="G89" s="89">
        <f t="shared" si="5"/>
        <v>165002</v>
      </c>
      <c r="H89" s="90">
        <f t="shared" si="6"/>
        <v>1268427</v>
      </c>
      <c r="I89" s="139"/>
      <c r="J89" s="94"/>
      <c r="K89" s="111"/>
      <c r="L89" s="137"/>
    </row>
    <row r="90" spans="1:12" ht="16.5" customHeight="1">
      <c r="A90" s="136">
        <f t="shared" si="7"/>
        <v>35520</v>
      </c>
      <c r="B90" s="86">
        <v>20492</v>
      </c>
      <c r="C90" s="86">
        <v>1529601</v>
      </c>
      <c r="D90" s="87">
        <f t="shared" si="4"/>
        <v>1550093</v>
      </c>
      <c r="E90" s="86">
        <v>267</v>
      </c>
      <c r="F90" s="88">
        <v>188865</v>
      </c>
      <c r="G90" s="89">
        <f t="shared" si="5"/>
        <v>189132</v>
      </c>
      <c r="H90" s="90">
        <f t="shared" si="6"/>
        <v>1739225</v>
      </c>
      <c r="I90" s="139"/>
      <c r="J90" s="94"/>
      <c r="K90" s="111"/>
      <c r="L90" s="137"/>
    </row>
    <row r="91" spans="1:12" ht="16.5" customHeight="1">
      <c r="A91" s="136">
        <f t="shared" si="7"/>
        <v>35550</v>
      </c>
      <c r="B91" s="86">
        <v>39186</v>
      </c>
      <c r="C91" s="86">
        <v>1197325</v>
      </c>
      <c r="D91" s="87">
        <f t="shared" si="4"/>
        <v>1236511</v>
      </c>
      <c r="E91" s="86">
        <v>521</v>
      </c>
      <c r="F91" s="88">
        <v>143030.5</v>
      </c>
      <c r="G91" s="89">
        <f t="shared" si="5"/>
        <v>143551.5</v>
      </c>
      <c r="H91" s="90">
        <f t="shared" si="6"/>
        <v>1380062.5</v>
      </c>
      <c r="I91" s="139"/>
      <c r="J91" s="94"/>
      <c r="K91" s="111"/>
      <c r="L91" s="137"/>
    </row>
    <row r="92" spans="1:12" ht="16.5" customHeight="1">
      <c r="A92" s="136">
        <f t="shared" si="7"/>
        <v>35581</v>
      </c>
      <c r="B92" s="86">
        <v>74992</v>
      </c>
      <c r="C92" s="86">
        <v>1346488</v>
      </c>
      <c r="D92" s="87">
        <f t="shared" si="4"/>
        <v>1421480</v>
      </c>
      <c r="E92" s="86">
        <v>55</v>
      </c>
      <c r="F92" s="88">
        <v>143851</v>
      </c>
      <c r="G92" s="89">
        <f t="shared" si="5"/>
        <v>143906</v>
      </c>
      <c r="H92" s="90">
        <f t="shared" si="6"/>
        <v>1565386</v>
      </c>
      <c r="I92" s="139"/>
      <c r="J92" s="94"/>
      <c r="K92" s="111"/>
      <c r="L92" s="137"/>
    </row>
    <row r="93" spans="1:12" ht="16.5" customHeight="1">
      <c r="A93" s="136">
        <f t="shared" si="7"/>
        <v>35611</v>
      </c>
      <c r="B93" s="86">
        <v>102525</v>
      </c>
      <c r="C93" s="86">
        <v>904140</v>
      </c>
      <c r="D93" s="87">
        <f t="shared" si="4"/>
        <v>1006665</v>
      </c>
      <c r="E93" s="86">
        <v>85</v>
      </c>
      <c r="F93" s="88">
        <v>168810</v>
      </c>
      <c r="G93" s="89">
        <f t="shared" si="5"/>
        <v>168895</v>
      </c>
      <c r="H93" s="90">
        <f t="shared" si="6"/>
        <v>1175560</v>
      </c>
      <c r="I93" s="139"/>
      <c r="J93" s="94"/>
      <c r="K93" s="111"/>
      <c r="L93" s="137"/>
    </row>
    <row r="94" spans="1:12" ht="16.5" customHeight="1">
      <c r="A94" s="136">
        <f t="shared" si="7"/>
        <v>35642</v>
      </c>
      <c r="B94" s="86">
        <v>84755</v>
      </c>
      <c r="C94" s="86">
        <v>836700</v>
      </c>
      <c r="D94" s="87">
        <f t="shared" si="4"/>
        <v>921455</v>
      </c>
      <c r="E94" s="86">
        <v>43</v>
      </c>
      <c r="F94" s="88">
        <v>259333</v>
      </c>
      <c r="G94" s="89">
        <f t="shared" si="5"/>
        <v>259376</v>
      </c>
      <c r="H94" s="90">
        <f t="shared" si="6"/>
        <v>1180831</v>
      </c>
      <c r="I94" s="139"/>
      <c r="J94" s="94"/>
      <c r="K94" s="111"/>
      <c r="L94" s="137"/>
    </row>
    <row r="95" spans="1:12" ht="16.5" customHeight="1">
      <c r="A95" s="136">
        <f t="shared" si="7"/>
        <v>35673</v>
      </c>
      <c r="B95" s="86">
        <v>59277</v>
      </c>
      <c r="C95" s="86">
        <v>1134190</v>
      </c>
      <c r="D95" s="87">
        <f t="shared" si="4"/>
        <v>1193467</v>
      </c>
      <c r="E95" s="86">
        <v>256</v>
      </c>
      <c r="F95" s="88">
        <v>240014</v>
      </c>
      <c r="G95" s="89">
        <f t="shared" si="5"/>
        <v>240270</v>
      </c>
      <c r="H95" s="90">
        <f t="shared" si="6"/>
        <v>1433737</v>
      </c>
      <c r="I95" s="139"/>
      <c r="J95" s="94"/>
      <c r="K95" s="111"/>
      <c r="L95" s="137"/>
    </row>
    <row r="96" spans="1:12" ht="16.5" customHeight="1">
      <c r="A96" s="136">
        <f t="shared" si="7"/>
        <v>35703</v>
      </c>
      <c r="B96" s="86">
        <v>36720</v>
      </c>
      <c r="C96" s="86">
        <v>1247359</v>
      </c>
      <c r="D96" s="87">
        <f t="shared" si="4"/>
        <v>1284079</v>
      </c>
      <c r="E96" s="86">
        <v>0</v>
      </c>
      <c r="F96" s="88">
        <v>240374</v>
      </c>
      <c r="G96" s="89">
        <f t="shared" si="5"/>
        <v>240374</v>
      </c>
      <c r="H96" s="90">
        <f t="shared" si="6"/>
        <v>1524453</v>
      </c>
      <c r="I96" s="139"/>
      <c r="J96" s="94"/>
      <c r="K96" s="111"/>
      <c r="L96" s="137"/>
    </row>
    <row r="97" spans="1:12" ht="16.5" customHeight="1">
      <c r="A97" s="136">
        <f t="shared" si="7"/>
        <v>35734</v>
      </c>
      <c r="B97" s="86">
        <v>35470</v>
      </c>
      <c r="C97" s="86">
        <v>1289932</v>
      </c>
      <c r="D97" s="87">
        <f t="shared" si="4"/>
        <v>1325402</v>
      </c>
      <c r="E97" s="86">
        <v>182</v>
      </c>
      <c r="F97" s="88">
        <v>224882</v>
      </c>
      <c r="G97" s="89">
        <f t="shared" si="5"/>
        <v>225064</v>
      </c>
      <c r="H97" s="90">
        <f t="shared" si="6"/>
        <v>1550466</v>
      </c>
      <c r="I97" s="139"/>
      <c r="J97" s="94"/>
      <c r="K97" s="111"/>
      <c r="L97" s="137"/>
    </row>
    <row r="98" spans="1:12" ht="16.5" customHeight="1">
      <c r="A98" s="136">
        <f t="shared" si="7"/>
        <v>35764</v>
      </c>
      <c r="B98" s="86">
        <v>31374</v>
      </c>
      <c r="C98" s="86">
        <v>996742</v>
      </c>
      <c r="D98" s="87">
        <f t="shared" si="4"/>
        <v>1028116</v>
      </c>
      <c r="E98" s="86">
        <v>1187</v>
      </c>
      <c r="F98" s="88">
        <v>135160.70000000001</v>
      </c>
      <c r="G98" s="89">
        <f t="shared" si="5"/>
        <v>136347.70000000001</v>
      </c>
      <c r="H98" s="90">
        <f t="shared" si="6"/>
        <v>1164463.7</v>
      </c>
      <c r="I98" s="139"/>
      <c r="J98" s="94"/>
      <c r="K98" s="111"/>
      <c r="L98" s="137"/>
    </row>
    <row r="99" spans="1:12" ht="16.5" customHeight="1">
      <c r="A99" s="136">
        <f t="shared" si="7"/>
        <v>35795</v>
      </c>
      <c r="B99" s="86">
        <v>8795</v>
      </c>
      <c r="C99" s="86">
        <v>1089541</v>
      </c>
      <c r="D99" s="87">
        <f t="shared" si="4"/>
        <v>1098336</v>
      </c>
      <c r="E99" s="86">
        <v>683</v>
      </c>
      <c r="F99" s="88">
        <v>243142.3</v>
      </c>
      <c r="G99" s="89">
        <f t="shared" si="5"/>
        <v>243825.3</v>
      </c>
      <c r="H99" s="90">
        <f t="shared" si="6"/>
        <v>1342161.3</v>
      </c>
      <c r="I99" s="139"/>
      <c r="J99" s="94"/>
      <c r="K99" s="111"/>
      <c r="L99" s="137"/>
    </row>
    <row r="100" spans="1:12" ht="16.5" customHeight="1">
      <c r="A100" s="136">
        <f t="shared" si="7"/>
        <v>35826</v>
      </c>
      <c r="B100" s="86">
        <v>13640</v>
      </c>
      <c r="C100" s="86">
        <v>818449</v>
      </c>
      <c r="D100" s="87">
        <f t="shared" si="4"/>
        <v>832089</v>
      </c>
      <c r="E100" s="86">
        <v>19</v>
      </c>
      <c r="F100" s="88">
        <v>139372.29999999999</v>
      </c>
      <c r="G100" s="89">
        <f t="shared" si="5"/>
        <v>139391.29999999999</v>
      </c>
      <c r="H100" s="90">
        <f t="shared" si="6"/>
        <v>971480.3</v>
      </c>
      <c r="I100" s="139"/>
      <c r="J100" s="94"/>
      <c r="K100" s="111"/>
      <c r="L100" s="137"/>
    </row>
    <row r="101" spans="1:12" ht="16.5" customHeight="1">
      <c r="A101" s="136">
        <f t="shared" si="7"/>
        <v>35854</v>
      </c>
      <c r="B101" s="86">
        <v>9520</v>
      </c>
      <c r="C101" s="86">
        <v>945957</v>
      </c>
      <c r="D101" s="87">
        <f t="shared" si="4"/>
        <v>955477</v>
      </c>
      <c r="E101" s="86">
        <v>49</v>
      </c>
      <c r="F101" s="88">
        <v>135891.29999999999</v>
      </c>
      <c r="G101" s="89">
        <f t="shared" si="5"/>
        <v>135940.29999999999</v>
      </c>
      <c r="H101" s="90">
        <f t="shared" si="6"/>
        <v>1091417.3</v>
      </c>
      <c r="I101" s="139"/>
      <c r="J101" s="94"/>
      <c r="K101" s="111"/>
      <c r="L101" s="137"/>
    </row>
    <row r="102" spans="1:12" ht="16.5" customHeight="1">
      <c r="A102" s="136">
        <f t="shared" si="7"/>
        <v>35885</v>
      </c>
      <c r="B102" s="86">
        <v>13725</v>
      </c>
      <c r="C102" s="86">
        <v>725339</v>
      </c>
      <c r="D102" s="87">
        <f t="shared" si="4"/>
        <v>739064</v>
      </c>
      <c r="E102" s="86">
        <v>42</v>
      </c>
      <c r="F102" s="88">
        <v>116877</v>
      </c>
      <c r="G102" s="89">
        <f t="shared" si="5"/>
        <v>116919</v>
      </c>
      <c r="H102" s="90">
        <f t="shared" si="6"/>
        <v>855983</v>
      </c>
      <c r="I102" s="139"/>
      <c r="J102" s="94"/>
      <c r="K102" s="111"/>
      <c r="L102" s="137"/>
    </row>
    <row r="103" spans="1:12" ht="16.5" customHeight="1">
      <c r="A103" s="136">
        <f t="shared" si="7"/>
        <v>35915</v>
      </c>
      <c r="B103" s="86">
        <v>18630</v>
      </c>
      <c r="C103" s="86">
        <v>781977</v>
      </c>
      <c r="D103" s="87">
        <f t="shared" si="4"/>
        <v>800607</v>
      </c>
      <c r="E103" s="86">
        <v>300</v>
      </c>
      <c r="F103" s="88">
        <v>116371</v>
      </c>
      <c r="G103" s="89">
        <f t="shared" si="5"/>
        <v>116671</v>
      </c>
      <c r="H103" s="90">
        <f t="shared" si="6"/>
        <v>917278</v>
      </c>
      <c r="I103" s="139"/>
      <c r="J103" s="94"/>
      <c r="K103" s="111"/>
      <c r="L103" s="137"/>
    </row>
    <row r="104" spans="1:12" ht="16.5" customHeight="1">
      <c r="A104" s="136">
        <f t="shared" si="7"/>
        <v>35946</v>
      </c>
      <c r="B104" s="86">
        <v>82174</v>
      </c>
      <c r="C104" s="86">
        <v>935046</v>
      </c>
      <c r="D104" s="87">
        <f t="shared" si="4"/>
        <v>1017220</v>
      </c>
      <c r="E104" s="86">
        <v>317</v>
      </c>
      <c r="F104" s="88">
        <v>148613</v>
      </c>
      <c r="G104" s="89">
        <f t="shared" si="5"/>
        <v>148930</v>
      </c>
      <c r="H104" s="90">
        <f t="shared" si="6"/>
        <v>1166150</v>
      </c>
      <c r="I104" s="139"/>
      <c r="J104" s="94"/>
      <c r="K104" s="111"/>
      <c r="L104" s="137"/>
    </row>
    <row r="105" spans="1:12" ht="16.5" customHeight="1">
      <c r="A105" s="136">
        <f t="shared" si="7"/>
        <v>35976</v>
      </c>
      <c r="B105" s="86">
        <v>159897</v>
      </c>
      <c r="C105" s="86">
        <v>1122622</v>
      </c>
      <c r="D105" s="87">
        <f t="shared" si="4"/>
        <v>1282519</v>
      </c>
      <c r="E105" s="86">
        <v>212</v>
      </c>
      <c r="F105" s="88">
        <v>146998</v>
      </c>
      <c r="G105" s="89">
        <f t="shared" si="5"/>
        <v>147210</v>
      </c>
      <c r="H105" s="90">
        <f t="shared" si="6"/>
        <v>1429729</v>
      </c>
      <c r="I105" s="139"/>
      <c r="J105" s="94"/>
      <c r="K105" s="111"/>
      <c r="L105" s="137"/>
    </row>
    <row r="106" spans="1:12" ht="16.5" customHeight="1">
      <c r="A106" s="136">
        <f t="shared" si="7"/>
        <v>36007</v>
      </c>
      <c r="B106" s="86">
        <v>127345</v>
      </c>
      <c r="C106" s="86">
        <v>1537319</v>
      </c>
      <c r="D106" s="87">
        <f t="shared" si="4"/>
        <v>1664664</v>
      </c>
      <c r="E106" s="86">
        <v>80</v>
      </c>
      <c r="F106" s="88">
        <v>191957.8</v>
      </c>
      <c r="G106" s="89">
        <f t="shared" si="5"/>
        <v>192037.8</v>
      </c>
      <c r="H106" s="90">
        <f t="shared" si="6"/>
        <v>1856701.8</v>
      </c>
      <c r="I106" s="139"/>
      <c r="J106" s="94"/>
      <c r="K106" s="111"/>
      <c r="L106" s="137"/>
    </row>
    <row r="107" spans="1:12" ht="16.5" customHeight="1">
      <c r="A107" s="136">
        <f t="shared" si="7"/>
        <v>36038</v>
      </c>
      <c r="B107" s="86">
        <v>121993</v>
      </c>
      <c r="C107" s="86">
        <v>1580756</v>
      </c>
      <c r="D107" s="87">
        <f t="shared" si="4"/>
        <v>1702749</v>
      </c>
      <c r="E107" s="86">
        <v>19</v>
      </c>
      <c r="F107" s="88">
        <v>145771.29999999999</v>
      </c>
      <c r="G107" s="89">
        <f t="shared" si="5"/>
        <v>145790.29999999999</v>
      </c>
      <c r="H107" s="90">
        <f t="shared" si="6"/>
        <v>1848539.3</v>
      </c>
      <c r="I107" s="139"/>
      <c r="J107" s="94"/>
      <c r="K107" s="111"/>
      <c r="L107" s="137"/>
    </row>
    <row r="108" spans="1:12" ht="16.5" customHeight="1">
      <c r="A108" s="136">
        <f t="shared" si="7"/>
        <v>36068</v>
      </c>
      <c r="B108" s="86">
        <v>104663</v>
      </c>
      <c r="C108" s="86">
        <v>1949115</v>
      </c>
      <c r="D108" s="87">
        <f t="shared" si="4"/>
        <v>2053778</v>
      </c>
      <c r="E108" s="86">
        <v>10</v>
      </c>
      <c r="F108" s="88">
        <v>123624.2</v>
      </c>
      <c r="G108" s="89">
        <f t="shared" si="5"/>
        <v>123634.2</v>
      </c>
      <c r="H108" s="90">
        <f t="shared" si="6"/>
        <v>2177412.2000000002</v>
      </c>
      <c r="I108" s="139"/>
      <c r="J108" s="94"/>
      <c r="K108" s="111"/>
      <c r="L108" s="137"/>
    </row>
    <row r="109" spans="1:12" ht="16.5" customHeight="1">
      <c r="A109" s="136">
        <f t="shared" si="7"/>
        <v>36099</v>
      </c>
      <c r="B109" s="86">
        <v>104687</v>
      </c>
      <c r="C109" s="86">
        <v>1915048</v>
      </c>
      <c r="D109" s="87">
        <f t="shared" si="4"/>
        <v>2019735</v>
      </c>
      <c r="E109" s="86">
        <v>328</v>
      </c>
      <c r="F109" s="88">
        <v>109284.5</v>
      </c>
      <c r="G109" s="89">
        <f t="shared" si="5"/>
        <v>109612.5</v>
      </c>
      <c r="H109" s="90">
        <f t="shared" si="6"/>
        <v>2129347.5</v>
      </c>
      <c r="I109" s="139"/>
      <c r="J109" s="94"/>
      <c r="K109" s="111"/>
      <c r="L109" s="137"/>
    </row>
    <row r="110" spans="1:12" ht="16.5" customHeight="1">
      <c r="A110" s="136">
        <f t="shared" si="7"/>
        <v>36129</v>
      </c>
      <c r="B110" s="86">
        <v>67125</v>
      </c>
      <c r="C110" s="86">
        <v>1632035</v>
      </c>
      <c r="D110" s="87">
        <f t="shared" si="4"/>
        <v>1699160</v>
      </c>
      <c r="E110" s="86">
        <v>698</v>
      </c>
      <c r="F110" s="88">
        <v>166037.79999999999</v>
      </c>
      <c r="G110" s="89">
        <f t="shared" si="5"/>
        <v>166735.79999999999</v>
      </c>
      <c r="H110" s="90">
        <f t="shared" si="6"/>
        <v>1865895.8</v>
      </c>
      <c r="I110" s="139"/>
      <c r="J110" s="94"/>
      <c r="K110" s="111"/>
      <c r="L110" s="137"/>
    </row>
    <row r="111" spans="1:12" ht="16.5" customHeight="1">
      <c r="A111" s="136">
        <f t="shared" si="7"/>
        <v>36160</v>
      </c>
      <c r="B111" s="86">
        <v>121000</v>
      </c>
      <c r="C111" s="86">
        <v>1673034</v>
      </c>
      <c r="D111" s="87">
        <f t="shared" si="4"/>
        <v>1794034</v>
      </c>
      <c r="E111" s="86">
        <v>349</v>
      </c>
      <c r="F111" s="88">
        <v>121037.8</v>
      </c>
      <c r="G111" s="89">
        <f t="shared" si="5"/>
        <v>121386.8</v>
      </c>
      <c r="H111" s="90">
        <f t="shared" si="6"/>
        <v>1915420.8</v>
      </c>
      <c r="I111" s="139"/>
      <c r="J111" s="94"/>
      <c r="K111" s="111"/>
      <c r="L111" s="137"/>
    </row>
    <row r="112" spans="1:12" ht="16.5" customHeight="1">
      <c r="A112" s="136">
        <f t="shared" si="7"/>
        <v>36191</v>
      </c>
      <c r="B112" s="86">
        <v>107948</v>
      </c>
      <c r="C112" s="86">
        <v>1300406</v>
      </c>
      <c r="D112" s="87">
        <f t="shared" si="4"/>
        <v>1408354</v>
      </c>
      <c r="E112" s="86">
        <v>67</v>
      </c>
      <c r="F112" s="88">
        <v>136498.20000000001</v>
      </c>
      <c r="G112" s="89">
        <f t="shared" si="5"/>
        <v>136565.20000000001</v>
      </c>
      <c r="H112" s="90">
        <f t="shared" si="6"/>
        <v>1544919.2</v>
      </c>
      <c r="I112" s="139"/>
      <c r="J112" s="94"/>
      <c r="K112" s="111"/>
      <c r="L112" s="137"/>
    </row>
    <row r="113" spans="1:12" ht="16.5" customHeight="1">
      <c r="A113" s="136">
        <f t="shared" si="7"/>
        <v>36219</v>
      </c>
      <c r="B113" s="86">
        <v>333235</v>
      </c>
      <c r="C113" s="86">
        <v>1517846</v>
      </c>
      <c r="D113" s="87">
        <f t="shared" si="4"/>
        <v>1851081</v>
      </c>
      <c r="E113" s="86">
        <v>29</v>
      </c>
      <c r="F113" s="88">
        <v>162608.5</v>
      </c>
      <c r="G113" s="89">
        <f t="shared" si="5"/>
        <v>162637.5</v>
      </c>
      <c r="H113" s="90">
        <f t="shared" si="6"/>
        <v>2013718.5</v>
      </c>
      <c r="I113" s="139"/>
      <c r="J113" s="94"/>
      <c r="K113" s="111"/>
      <c r="L113" s="137"/>
    </row>
    <row r="114" spans="1:12" ht="16.5" customHeight="1">
      <c r="A114" s="136">
        <f t="shared" si="7"/>
        <v>36250</v>
      </c>
      <c r="B114" s="86">
        <v>259442</v>
      </c>
      <c r="C114" s="86">
        <v>1826439</v>
      </c>
      <c r="D114" s="87">
        <f t="shared" si="4"/>
        <v>2085881</v>
      </c>
      <c r="E114" s="86">
        <v>1005</v>
      </c>
      <c r="F114" s="88">
        <v>190073.8</v>
      </c>
      <c r="G114" s="89">
        <f t="shared" si="5"/>
        <v>191078.8</v>
      </c>
      <c r="H114" s="90">
        <f t="shared" si="6"/>
        <v>2276959.7999999998</v>
      </c>
      <c r="I114" s="139"/>
      <c r="J114" s="94"/>
      <c r="K114" s="111"/>
      <c r="L114" s="137"/>
    </row>
    <row r="115" spans="1:12" ht="16.5" customHeight="1">
      <c r="A115" s="136">
        <f t="shared" si="7"/>
        <v>36280</v>
      </c>
      <c r="B115" s="86">
        <v>112044</v>
      </c>
      <c r="C115" s="86">
        <v>1658824</v>
      </c>
      <c r="D115" s="87">
        <f t="shared" si="4"/>
        <v>1770868</v>
      </c>
      <c r="E115" s="86">
        <v>0</v>
      </c>
      <c r="F115" s="88">
        <v>133497.29999999999</v>
      </c>
      <c r="G115" s="89">
        <f t="shared" si="5"/>
        <v>133497.29999999999</v>
      </c>
      <c r="H115" s="90">
        <f t="shared" si="6"/>
        <v>1904365.3</v>
      </c>
      <c r="I115" s="139"/>
      <c r="J115" s="94"/>
      <c r="K115" s="111"/>
      <c r="L115" s="137"/>
    </row>
    <row r="116" spans="1:12" ht="16.5" customHeight="1">
      <c r="A116" s="136">
        <f t="shared" si="7"/>
        <v>36311</v>
      </c>
      <c r="B116" s="86">
        <v>198736</v>
      </c>
      <c r="C116" s="86">
        <v>1407250</v>
      </c>
      <c r="D116" s="87">
        <f t="shared" si="4"/>
        <v>1605986</v>
      </c>
      <c r="E116" s="86">
        <v>0</v>
      </c>
      <c r="F116" s="88">
        <v>109270.8</v>
      </c>
      <c r="G116" s="89">
        <f t="shared" si="5"/>
        <v>109270.8</v>
      </c>
      <c r="H116" s="90">
        <f t="shared" si="6"/>
        <v>1715256.8</v>
      </c>
      <c r="I116" s="139"/>
      <c r="J116" s="94"/>
      <c r="K116" s="111"/>
      <c r="L116" s="137"/>
    </row>
    <row r="117" spans="1:12" ht="16.5" customHeight="1">
      <c r="A117" s="136">
        <f t="shared" si="7"/>
        <v>36341</v>
      </c>
      <c r="B117" s="86">
        <v>158253</v>
      </c>
      <c r="C117" s="86">
        <v>1452811</v>
      </c>
      <c r="D117" s="87">
        <f t="shared" si="4"/>
        <v>1611064</v>
      </c>
      <c r="E117" s="86">
        <v>203</v>
      </c>
      <c r="F117" s="88">
        <v>124346</v>
      </c>
      <c r="G117" s="89">
        <f t="shared" si="5"/>
        <v>124549</v>
      </c>
      <c r="H117" s="90">
        <f t="shared" si="6"/>
        <v>1735613</v>
      </c>
      <c r="I117" s="139"/>
      <c r="J117" s="94"/>
      <c r="K117" s="111"/>
      <c r="L117" s="137"/>
    </row>
    <row r="118" spans="1:12" ht="16.5" customHeight="1">
      <c r="A118" s="136">
        <f t="shared" si="7"/>
        <v>36372</v>
      </c>
      <c r="B118" s="86">
        <v>243532</v>
      </c>
      <c r="C118" s="86">
        <v>1281582</v>
      </c>
      <c r="D118" s="87">
        <f t="shared" si="4"/>
        <v>1525114</v>
      </c>
      <c r="E118" s="86">
        <v>0</v>
      </c>
      <c r="F118" s="88">
        <v>140144</v>
      </c>
      <c r="G118" s="89">
        <f t="shared" si="5"/>
        <v>140144</v>
      </c>
      <c r="H118" s="90">
        <f t="shared" si="6"/>
        <v>1665258</v>
      </c>
      <c r="I118" s="139"/>
      <c r="J118" s="94"/>
      <c r="K118" s="111"/>
      <c r="L118" s="137"/>
    </row>
    <row r="119" spans="1:12" ht="16.5" customHeight="1">
      <c r="A119" s="136">
        <f t="shared" si="7"/>
        <v>36403</v>
      </c>
      <c r="B119" s="86">
        <v>270293</v>
      </c>
      <c r="C119" s="86">
        <v>1532662</v>
      </c>
      <c r="D119" s="87">
        <f t="shared" si="4"/>
        <v>1802955</v>
      </c>
      <c r="E119" s="86">
        <v>395</v>
      </c>
      <c r="F119" s="88">
        <v>168928</v>
      </c>
      <c r="G119" s="89">
        <f t="shared" si="5"/>
        <v>169323</v>
      </c>
      <c r="H119" s="90">
        <f t="shared" si="6"/>
        <v>1972278</v>
      </c>
      <c r="I119" s="139"/>
      <c r="J119" s="94"/>
      <c r="K119" s="111"/>
      <c r="L119" s="137"/>
    </row>
    <row r="120" spans="1:12" ht="16.5" customHeight="1">
      <c r="A120" s="136">
        <f t="shared" si="7"/>
        <v>36433</v>
      </c>
      <c r="B120" s="86">
        <v>249577</v>
      </c>
      <c r="C120" s="86">
        <v>1692334</v>
      </c>
      <c r="D120" s="87">
        <f t="shared" si="4"/>
        <v>1941911</v>
      </c>
      <c r="E120" s="86">
        <v>0</v>
      </c>
      <c r="F120" s="88">
        <v>223520</v>
      </c>
      <c r="G120" s="89">
        <f t="shared" si="5"/>
        <v>223520</v>
      </c>
      <c r="H120" s="90">
        <f t="shared" si="6"/>
        <v>2165431</v>
      </c>
      <c r="I120" s="139"/>
      <c r="J120" s="94"/>
      <c r="K120" s="111"/>
      <c r="L120" s="137"/>
    </row>
    <row r="121" spans="1:12" ht="16.5" customHeight="1">
      <c r="A121" s="136">
        <f t="shared" si="7"/>
        <v>36464</v>
      </c>
      <c r="B121" s="86">
        <v>163050</v>
      </c>
      <c r="C121" s="86">
        <v>1653609</v>
      </c>
      <c r="D121" s="87">
        <f t="shared" si="4"/>
        <v>1816659</v>
      </c>
      <c r="E121" s="86">
        <v>600</v>
      </c>
      <c r="F121" s="88">
        <v>196686</v>
      </c>
      <c r="G121" s="89">
        <f t="shared" si="5"/>
        <v>197286</v>
      </c>
      <c r="H121" s="90">
        <f t="shared" si="6"/>
        <v>2013945</v>
      </c>
      <c r="I121" s="139"/>
      <c r="J121" s="94"/>
      <c r="K121" s="111"/>
      <c r="L121" s="137"/>
    </row>
    <row r="122" spans="1:12" ht="16.5" customHeight="1">
      <c r="A122" s="136">
        <f t="shared" si="7"/>
        <v>36494</v>
      </c>
      <c r="B122" s="86">
        <v>109246</v>
      </c>
      <c r="C122" s="86">
        <v>1791646</v>
      </c>
      <c r="D122" s="87">
        <f t="shared" si="4"/>
        <v>1900892</v>
      </c>
      <c r="E122" s="86">
        <v>0</v>
      </c>
      <c r="F122" s="88">
        <v>172237</v>
      </c>
      <c r="G122" s="89">
        <f t="shared" si="5"/>
        <v>172237</v>
      </c>
      <c r="H122" s="90">
        <f t="shared" si="6"/>
        <v>2073129</v>
      </c>
      <c r="I122" s="139"/>
      <c r="J122" s="94"/>
      <c r="K122" s="111"/>
      <c r="L122" s="137"/>
    </row>
    <row r="123" spans="1:12" ht="16.5" customHeight="1">
      <c r="A123" s="136">
        <f t="shared" si="7"/>
        <v>36525</v>
      </c>
      <c r="B123" s="86">
        <v>101966</v>
      </c>
      <c r="C123" s="86">
        <v>1635254</v>
      </c>
      <c r="D123" s="87">
        <f t="shared" si="4"/>
        <v>1737220</v>
      </c>
      <c r="E123" s="86">
        <v>570</v>
      </c>
      <c r="F123" s="88">
        <v>202881</v>
      </c>
      <c r="G123" s="89">
        <f t="shared" si="5"/>
        <v>203451</v>
      </c>
      <c r="H123" s="90">
        <f t="shared" si="6"/>
        <v>1940671</v>
      </c>
      <c r="I123" s="139"/>
      <c r="J123" s="94"/>
      <c r="K123" s="111"/>
      <c r="L123" s="137"/>
    </row>
    <row r="124" spans="1:12" ht="16.5" customHeight="1">
      <c r="A124" s="136">
        <f t="shared" si="7"/>
        <v>36556</v>
      </c>
      <c r="B124" s="88">
        <v>29916</v>
      </c>
      <c r="C124" s="88">
        <v>1054156</v>
      </c>
      <c r="D124" s="92">
        <f t="shared" si="4"/>
        <v>1084072</v>
      </c>
      <c r="E124" s="88">
        <v>194</v>
      </c>
      <c r="F124" s="88">
        <v>105184</v>
      </c>
      <c r="G124" s="89">
        <f t="shared" si="5"/>
        <v>105378</v>
      </c>
      <c r="H124" s="90">
        <f t="shared" si="6"/>
        <v>1189450</v>
      </c>
      <c r="I124" s="139"/>
      <c r="J124" s="94"/>
      <c r="K124" s="111"/>
      <c r="L124" s="137"/>
    </row>
    <row r="125" spans="1:12" ht="16.5" customHeight="1">
      <c r="A125" s="136">
        <f t="shared" si="7"/>
        <v>36585</v>
      </c>
      <c r="B125" s="88">
        <v>24925</v>
      </c>
      <c r="C125" s="88">
        <v>1308197</v>
      </c>
      <c r="D125" s="92">
        <f t="shared" si="4"/>
        <v>1333122</v>
      </c>
      <c r="E125" s="88">
        <v>616</v>
      </c>
      <c r="F125" s="88">
        <v>153575</v>
      </c>
      <c r="G125" s="89">
        <f t="shared" si="5"/>
        <v>154191</v>
      </c>
      <c r="H125" s="90">
        <f t="shared" si="6"/>
        <v>1487313</v>
      </c>
      <c r="I125" s="139"/>
      <c r="J125" s="94"/>
      <c r="K125" s="111"/>
      <c r="L125" s="137"/>
    </row>
    <row r="126" spans="1:12" ht="16.5" customHeight="1">
      <c r="A126" s="136">
        <f t="shared" si="7"/>
        <v>36616</v>
      </c>
      <c r="B126" s="88">
        <v>28154</v>
      </c>
      <c r="C126" s="88">
        <v>1112455</v>
      </c>
      <c r="D126" s="92">
        <f t="shared" si="4"/>
        <v>1140609</v>
      </c>
      <c r="E126" s="88">
        <v>1022</v>
      </c>
      <c r="F126" s="88">
        <v>117774</v>
      </c>
      <c r="G126" s="89">
        <f t="shared" si="5"/>
        <v>118796</v>
      </c>
      <c r="H126" s="90">
        <f t="shared" si="6"/>
        <v>1259405</v>
      </c>
      <c r="I126" s="139"/>
      <c r="J126" s="94"/>
      <c r="K126" s="111"/>
      <c r="L126" s="137"/>
    </row>
    <row r="127" spans="1:12" ht="16.5" customHeight="1">
      <c r="A127" s="136">
        <f t="shared" si="7"/>
        <v>36646</v>
      </c>
      <c r="B127" s="88">
        <v>13426</v>
      </c>
      <c r="C127" s="88">
        <v>1188619</v>
      </c>
      <c r="D127" s="92">
        <f t="shared" si="4"/>
        <v>1202045</v>
      </c>
      <c r="E127" s="88">
        <v>608</v>
      </c>
      <c r="F127" s="88">
        <v>159797</v>
      </c>
      <c r="G127" s="89">
        <f t="shared" si="5"/>
        <v>160405</v>
      </c>
      <c r="H127" s="90">
        <f t="shared" si="6"/>
        <v>1362450</v>
      </c>
      <c r="I127" s="139"/>
      <c r="J127" s="94"/>
      <c r="K127" s="111"/>
      <c r="L127" s="137"/>
    </row>
    <row r="128" spans="1:12" ht="16.5" customHeight="1">
      <c r="A128" s="136">
        <f t="shared" si="7"/>
        <v>36677</v>
      </c>
      <c r="B128" s="88">
        <v>101522</v>
      </c>
      <c r="C128" s="88">
        <v>1218305</v>
      </c>
      <c r="D128" s="92">
        <f t="shared" si="4"/>
        <v>1319827</v>
      </c>
      <c r="E128" s="88">
        <v>1234</v>
      </c>
      <c r="F128" s="88">
        <v>162003</v>
      </c>
      <c r="G128" s="89">
        <f t="shared" si="5"/>
        <v>163237</v>
      </c>
      <c r="H128" s="90">
        <f t="shared" si="6"/>
        <v>1483064</v>
      </c>
      <c r="I128" s="139"/>
      <c r="J128" s="94"/>
      <c r="K128" s="111"/>
      <c r="L128" s="137"/>
    </row>
    <row r="129" spans="1:12" ht="16.5" customHeight="1">
      <c r="A129" s="136">
        <f t="shared" si="7"/>
        <v>36707</v>
      </c>
      <c r="B129" s="88">
        <v>169382</v>
      </c>
      <c r="C129" s="88">
        <v>1165792</v>
      </c>
      <c r="D129" s="92">
        <f t="shared" si="4"/>
        <v>1335174</v>
      </c>
      <c r="E129" s="88">
        <v>1933</v>
      </c>
      <c r="F129" s="88">
        <v>208461</v>
      </c>
      <c r="G129" s="89">
        <f t="shared" si="5"/>
        <v>210394</v>
      </c>
      <c r="H129" s="90">
        <f t="shared" si="6"/>
        <v>1545568</v>
      </c>
      <c r="I129" s="139"/>
      <c r="J129" s="94"/>
      <c r="K129" s="111"/>
      <c r="L129" s="137"/>
    </row>
    <row r="130" spans="1:12" ht="16.5" customHeight="1">
      <c r="A130" s="136">
        <f t="shared" si="7"/>
        <v>36738</v>
      </c>
      <c r="B130" s="88">
        <v>62419</v>
      </c>
      <c r="C130" s="88">
        <v>800317</v>
      </c>
      <c r="D130" s="92">
        <f t="shared" si="4"/>
        <v>862736</v>
      </c>
      <c r="E130" s="88">
        <v>2207</v>
      </c>
      <c r="F130" s="88">
        <v>157379</v>
      </c>
      <c r="G130" s="89">
        <f t="shared" si="5"/>
        <v>159586</v>
      </c>
      <c r="H130" s="90">
        <f t="shared" si="6"/>
        <v>1022322</v>
      </c>
      <c r="I130" s="139"/>
      <c r="J130" s="94"/>
      <c r="K130" s="111"/>
      <c r="L130" s="137"/>
    </row>
    <row r="131" spans="1:12" ht="16.5" customHeight="1">
      <c r="A131" s="136">
        <f t="shared" si="7"/>
        <v>36769</v>
      </c>
      <c r="B131" s="88">
        <v>111493</v>
      </c>
      <c r="C131" s="88">
        <v>1501966</v>
      </c>
      <c r="D131" s="92">
        <f t="shared" si="4"/>
        <v>1613459</v>
      </c>
      <c r="E131" s="88">
        <v>1358</v>
      </c>
      <c r="F131" s="88">
        <v>176319</v>
      </c>
      <c r="G131" s="89">
        <f t="shared" si="5"/>
        <v>177677</v>
      </c>
      <c r="H131" s="90">
        <f t="shared" si="6"/>
        <v>1791136</v>
      </c>
      <c r="I131" s="139"/>
      <c r="J131" s="94"/>
      <c r="K131" s="111"/>
      <c r="L131" s="137"/>
    </row>
    <row r="132" spans="1:12" ht="16.5" customHeight="1">
      <c r="A132" s="136">
        <f t="shared" si="7"/>
        <v>36799</v>
      </c>
      <c r="B132" s="88">
        <v>48920</v>
      </c>
      <c r="C132" s="88">
        <v>1403244</v>
      </c>
      <c r="D132" s="92">
        <f t="shared" si="4"/>
        <v>1452164</v>
      </c>
      <c r="E132" s="88">
        <v>1772</v>
      </c>
      <c r="F132" s="88">
        <v>194723</v>
      </c>
      <c r="G132" s="89">
        <f t="shared" si="5"/>
        <v>196495</v>
      </c>
      <c r="H132" s="90">
        <f t="shared" si="6"/>
        <v>1648659</v>
      </c>
      <c r="I132" s="139"/>
      <c r="J132" s="94"/>
      <c r="K132" s="111"/>
      <c r="L132" s="137"/>
    </row>
    <row r="133" spans="1:12" ht="16.5" customHeight="1">
      <c r="A133" s="136">
        <f t="shared" si="7"/>
        <v>36830</v>
      </c>
      <c r="B133" s="88">
        <v>47707</v>
      </c>
      <c r="C133" s="88">
        <v>1657841.66</v>
      </c>
      <c r="D133" s="92">
        <f t="shared" ref="D133:D196" si="8">B133+C133</f>
        <v>1705548.66</v>
      </c>
      <c r="E133" s="88">
        <v>960</v>
      </c>
      <c r="F133" s="88">
        <v>220776</v>
      </c>
      <c r="G133" s="89">
        <f t="shared" ref="G133:G196" si="9">E133+F133</f>
        <v>221736</v>
      </c>
      <c r="H133" s="90">
        <f t="shared" ref="H133:H196" si="10">D133+G133</f>
        <v>1927284.66</v>
      </c>
      <c r="I133" s="139"/>
      <c r="J133" s="94"/>
      <c r="K133" s="111"/>
      <c r="L133" s="137"/>
    </row>
    <row r="134" spans="1:12" ht="16.5" customHeight="1">
      <c r="A134" s="136">
        <f t="shared" ref="A134:A197" si="11">EOMONTH(A133,1)</f>
        <v>36860</v>
      </c>
      <c r="B134" s="88">
        <v>19916</v>
      </c>
      <c r="C134" s="88">
        <v>1429407</v>
      </c>
      <c r="D134" s="92">
        <f t="shared" si="8"/>
        <v>1449323</v>
      </c>
      <c r="E134" s="88">
        <v>0</v>
      </c>
      <c r="F134" s="88">
        <v>143057</v>
      </c>
      <c r="G134" s="89">
        <f t="shared" si="9"/>
        <v>143057</v>
      </c>
      <c r="H134" s="90">
        <f t="shared" si="10"/>
        <v>1592380</v>
      </c>
      <c r="I134" s="139"/>
      <c r="J134" s="94"/>
      <c r="K134" s="111"/>
      <c r="L134" s="137"/>
    </row>
    <row r="135" spans="1:12" ht="16.5" customHeight="1">
      <c r="A135" s="136">
        <f t="shared" si="11"/>
        <v>36891</v>
      </c>
      <c r="B135" s="88">
        <v>20288</v>
      </c>
      <c r="C135" s="88">
        <v>1492639</v>
      </c>
      <c r="D135" s="92">
        <f t="shared" si="8"/>
        <v>1512927</v>
      </c>
      <c r="E135" s="88">
        <v>0</v>
      </c>
      <c r="F135" s="88">
        <v>267168</v>
      </c>
      <c r="G135" s="89">
        <f t="shared" si="9"/>
        <v>267168</v>
      </c>
      <c r="H135" s="90">
        <f t="shared" si="10"/>
        <v>1780095</v>
      </c>
      <c r="I135" s="139"/>
      <c r="J135" s="94"/>
      <c r="K135" s="111"/>
      <c r="L135" s="137"/>
    </row>
    <row r="136" spans="1:12" ht="16.5" customHeight="1">
      <c r="A136" s="136">
        <f t="shared" si="11"/>
        <v>36922</v>
      </c>
      <c r="B136" s="88">
        <v>27697</v>
      </c>
      <c r="C136" s="88">
        <v>1133778</v>
      </c>
      <c r="D136" s="92">
        <f t="shared" si="8"/>
        <v>1161475</v>
      </c>
      <c r="E136" s="88">
        <v>93</v>
      </c>
      <c r="F136" s="88">
        <v>187789</v>
      </c>
      <c r="G136" s="89">
        <f t="shared" si="9"/>
        <v>187882</v>
      </c>
      <c r="H136" s="90">
        <f t="shared" si="10"/>
        <v>1349357</v>
      </c>
      <c r="I136" s="139"/>
      <c r="J136" s="94"/>
      <c r="K136" s="111"/>
      <c r="L136" s="137"/>
    </row>
    <row r="137" spans="1:12" ht="16.5" customHeight="1">
      <c r="A137" s="136">
        <f t="shared" si="11"/>
        <v>36950</v>
      </c>
      <c r="B137" s="88">
        <v>6283</v>
      </c>
      <c r="C137" s="88">
        <v>1302483</v>
      </c>
      <c r="D137" s="92">
        <f t="shared" si="8"/>
        <v>1308766</v>
      </c>
      <c r="E137" s="88">
        <v>113</v>
      </c>
      <c r="F137" s="88">
        <v>173543</v>
      </c>
      <c r="G137" s="89">
        <f t="shared" si="9"/>
        <v>173656</v>
      </c>
      <c r="H137" s="90">
        <f t="shared" si="10"/>
        <v>1482422</v>
      </c>
      <c r="I137" s="139"/>
      <c r="J137" s="94"/>
      <c r="K137" s="111"/>
      <c r="L137" s="137"/>
    </row>
    <row r="138" spans="1:12" ht="16.5" customHeight="1">
      <c r="A138" s="136">
        <f t="shared" si="11"/>
        <v>36981</v>
      </c>
      <c r="B138" s="88">
        <v>24848</v>
      </c>
      <c r="C138" s="88">
        <v>1357573</v>
      </c>
      <c r="D138" s="92">
        <f t="shared" si="8"/>
        <v>1382421</v>
      </c>
      <c r="E138" s="88">
        <v>66</v>
      </c>
      <c r="F138" s="88">
        <v>196722</v>
      </c>
      <c r="G138" s="89">
        <f t="shared" si="9"/>
        <v>196788</v>
      </c>
      <c r="H138" s="90">
        <f t="shared" si="10"/>
        <v>1579209</v>
      </c>
      <c r="I138" s="139"/>
      <c r="J138" s="94"/>
      <c r="K138" s="111"/>
      <c r="L138" s="137"/>
    </row>
    <row r="139" spans="1:12" ht="16.5" customHeight="1">
      <c r="A139" s="136">
        <f t="shared" si="11"/>
        <v>37011</v>
      </c>
      <c r="B139" s="88">
        <v>18404</v>
      </c>
      <c r="C139" s="88">
        <v>1706298</v>
      </c>
      <c r="D139" s="92">
        <f t="shared" si="8"/>
        <v>1724702</v>
      </c>
      <c r="E139" s="88">
        <v>186</v>
      </c>
      <c r="F139" s="88">
        <v>217120</v>
      </c>
      <c r="G139" s="89">
        <f t="shared" si="9"/>
        <v>217306</v>
      </c>
      <c r="H139" s="90">
        <f t="shared" si="10"/>
        <v>1942008</v>
      </c>
      <c r="I139" s="139"/>
      <c r="J139" s="94"/>
      <c r="K139" s="111"/>
      <c r="L139" s="137"/>
    </row>
    <row r="140" spans="1:12" ht="16.5" customHeight="1">
      <c r="A140" s="136">
        <f t="shared" si="11"/>
        <v>37042</v>
      </c>
      <c r="B140" s="88">
        <v>57429</v>
      </c>
      <c r="C140" s="88">
        <v>1418597</v>
      </c>
      <c r="D140" s="92">
        <f t="shared" si="8"/>
        <v>1476026</v>
      </c>
      <c r="E140" s="88">
        <v>598</v>
      </c>
      <c r="F140" s="88">
        <v>213733</v>
      </c>
      <c r="G140" s="89">
        <f t="shared" si="9"/>
        <v>214331</v>
      </c>
      <c r="H140" s="90">
        <f t="shared" si="10"/>
        <v>1690357</v>
      </c>
      <c r="I140" s="139"/>
      <c r="J140" s="94"/>
      <c r="K140" s="111"/>
      <c r="L140" s="137"/>
    </row>
    <row r="141" spans="1:12" ht="16.5" customHeight="1">
      <c r="A141" s="136">
        <f t="shared" si="11"/>
        <v>37072</v>
      </c>
      <c r="B141" s="88">
        <v>66767</v>
      </c>
      <c r="C141" s="88">
        <v>1502077</v>
      </c>
      <c r="D141" s="92">
        <f t="shared" si="8"/>
        <v>1568844</v>
      </c>
      <c r="E141" s="88">
        <v>0</v>
      </c>
      <c r="F141" s="88">
        <v>216312</v>
      </c>
      <c r="G141" s="89">
        <f t="shared" si="9"/>
        <v>216312</v>
      </c>
      <c r="H141" s="90">
        <f t="shared" si="10"/>
        <v>1785156</v>
      </c>
      <c r="I141" s="139"/>
      <c r="J141" s="94"/>
      <c r="K141" s="111"/>
      <c r="L141" s="137"/>
    </row>
    <row r="142" spans="1:12" ht="16.5" customHeight="1">
      <c r="A142" s="136">
        <f t="shared" si="11"/>
        <v>37103</v>
      </c>
      <c r="B142" s="88">
        <v>110678</v>
      </c>
      <c r="C142" s="88">
        <v>1532605</v>
      </c>
      <c r="D142" s="92">
        <f t="shared" si="8"/>
        <v>1643283</v>
      </c>
      <c r="E142" s="88">
        <v>336</v>
      </c>
      <c r="F142" s="88">
        <v>201305</v>
      </c>
      <c r="G142" s="89">
        <f t="shared" si="9"/>
        <v>201641</v>
      </c>
      <c r="H142" s="90">
        <f t="shared" si="10"/>
        <v>1844924</v>
      </c>
      <c r="I142" s="139"/>
      <c r="J142" s="94"/>
      <c r="K142" s="111"/>
      <c r="L142" s="137"/>
    </row>
    <row r="143" spans="1:12" ht="16.5" customHeight="1">
      <c r="A143" s="136">
        <f t="shared" si="11"/>
        <v>37134</v>
      </c>
      <c r="B143" s="88">
        <v>125405</v>
      </c>
      <c r="C143" s="88">
        <v>2044008</v>
      </c>
      <c r="D143" s="92">
        <f t="shared" si="8"/>
        <v>2169413</v>
      </c>
      <c r="E143" s="88">
        <v>5808</v>
      </c>
      <c r="F143" s="88">
        <v>196252</v>
      </c>
      <c r="G143" s="89">
        <f t="shared" si="9"/>
        <v>202060</v>
      </c>
      <c r="H143" s="90">
        <f t="shared" si="10"/>
        <v>2371473</v>
      </c>
      <c r="I143" s="139"/>
      <c r="J143" s="94"/>
      <c r="K143" s="111"/>
      <c r="L143" s="137"/>
    </row>
    <row r="144" spans="1:12" ht="16.5" customHeight="1">
      <c r="A144" s="136">
        <f t="shared" si="11"/>
        <v>37164</v>
      </c>
      <c r="B144" s="88">
        <v>203575</v>
      </c>
      <c r="C144" s="88">
        <v>1979709</v>
      </c>
      <c r="D144" s="92">
        <f t="shared" si="8"/>
        <v>2183284</v>
      </c>
      <c r="E144" s="88">
        <v>8177</v>
      </c>
      <c r="F144" s="88">
        <v>239590</v>
      </c>
      <c r="G144" s="89">
        <f t="shared" si="9"/>
        <v>247767</v>
      </c>
      <c r="H144" s="90">
        <f t="shared" si="10"/>
        <v>2431051</v>
      </c>
      <c r="I144" s="139"/>
      <c r="J144" s="94"/>
      <c r="K144" s="111"/>
      <c r="L144" s="137"/>
    </row>
    <row r="145" spans="1:12" ht="16.5" customHeight="1">
      <c r="A145" s="136">
        <f t="shared" si="11"/>
        <v>37195</v>
      </c>
      <c r="B145" s="88">
        <v>185163</v>
      </c>
      <c r="C145" s="88">
        <v>1897390</v>
      </c>
      <c r="D145" s="92">
        <f t="shared" si="8"/>
        <v>2082553</v>
      </c>
      <c r="E145" s="88">
        <v>8322</v>
      </c>
      <c r="F145" s="88">
        <v>216015.28</v>
      </c>
      <c r="G145" s="89">
        <f t="shared" si="9"/>
        <v>224337.28</v>
      </c>
      <c r="H145" s="90">
        <f t="shared" si="10"/>
        <v>2306890.2799999998</v>
      </c>
      <c r="I145" s="139"/>
      <c r="J145" s="94"/>
      <c r="K145" s="111"/>
      <c r="L145" s="137"/>
    </row>
    <row r="146" spans="1:12" ht="16.5" customHeight="1">
      <c r="A146" s="136">
        <f t="shared" si="11"/>
        <v>37225</v>
      </c>
      <c r="B146" s="88">
        <v>226834</v>
      </c>
      <c r="C146" s="88">
        <v>2179597</v>
      </c>
      <c r="D146" s="92">
        <f t="shared" si="8"/>
        <v>2406431</v>
      </c>
      <c r="E146" s="88">
        <v>8608</v>
      </c>
      <c r="F146" s="88">
        <v>208057</v>
      </c>
      <c r="G146" s="89">
        <f t="shared" si="9"/>
        <v>216665</v>
      </c>
      <c r="H146" s="90">
        <f t="shared" si="10"/>
        <v>2623096</v>
      </c>
      <c r="I146" s="139"/>
      <c r="J146" s="94"/>
      <c r="K146" s="111"/>
      <c r="L146" s="137"/>
    </row>
    <row r="147" spans="1:12" ht="16.5" customHeight="1">
      <c r="A147" s="136">
        <f t="shared" si="11"/>
        <v>37256</v>
      </c>
      <c r="B147" s="88">
        <v>161000</v>
      </c>
      <c r="C147" s="88">
        <v>1662437</v>
      </c>
      <c r="D147" s="92">
        <f t="shared" si="8"/>
        <v>1823437</v>
      </c>
      <c r="E147" s="88">
        <v>8547</v>
      </c>
      <c r="F147" s="88">
        <v>227453.11333333334</v>
      </c>
      <c r="G147" s="89">
        <f t="shared" si="9"/>
        <v>236000.11333333334</v>
      </c>
      <c r="H147" s="90">
        <f t="shared" si="10"/>
        <v>2059437.1133333333</v>
      </c>
      <c r="I147" s="139"/>
      <c r="J147" s="94"/>
      <c r="K147" s="111"/>
      <c r="L147" s="137"/>
    </row>
    <row r="148" spans="1:12" ht="16.5" customHeight="1">
      <c r="A148" s="136">
        <f t="shared" si="11"/>
        <v>37287</v>
      </c>
      <c r="B148" s="93">
        <v>108228</v>
      </c>
      <c r="C148" s="88">
        <v>1367683</v>
      </c>
      <c r="D148" s="92">
        <f t="shared" si="8"/>
        <v>1475911</v>
      </c>
      <c r="E148" s="88">
        <v>5646</v>
      </c>
      <c r="F148" s="88">
        <v>163620</v>
      </c>
      <c r="G148" s="89">
        <f t="shared" si="9"/>
        <v>169266</v>
      </c>
      <c r="H148" s="90">
        <f t="shared" si="10"/>
        <v>1645177</v>
      </c>
      <c r="I148" s="139"/>
      <c r="J148" s="94"/>
      <c r="K148" s="111"/>
      <c r="L148" s="137"/>
    </row>
    <row r="149" spans="1:12" ht="16.5" customHeight="1">
      <c r="A149" s="136">
        <f t="shared" si="11"/>
        <v>37315</v>
      </c>
      <c r="B149" s="88">
        <v>148287</v>
      </c>
      <c r="C149" s="88">
        <v>1435164</v>
      </c>
      <c r="D149" s="92">
        <f t="shared" si="8"/>
        <v>1583451</v>
      </c>
      <c r="E149" s="88">
        <v>10420</v>
      </c>
      <c r="F149" s="88">
        <v>180828.6</v>
      </c>
      <c r="G149" s="89">
        <f t="shared" si="9"/>
        <v>191248.6</v>
      </c>
      <c r="H149" s="90">
        <f t="shared" si="10"/>
        <v>1774699.6</v>
      </c>
      <c r="I149" s="139"/>
      <c r="J149" s="94"/>
      <c r="K149" s="111"/>
      <c r="L149" s="137"/>
    </row>
    <row r="150" spans="1:12" ht="16.5" customHeight="1">
      <c r="A150" s="136">
        <f t="shared" si="11"/>
        <v>37346</v>
      </c>
      <c r="B150" s="88">
        <v>180588</v>
      </c>
      <c r="C150" s="88">
        <v>1507891</v>
      </c>
      <c r="D150" s="92">
        <f t="shared" si="8"/>
        <v>1688479</v>
      </c>
      <c r="E150" s="88">
        <v>3361</v>
      </c>
      <c r="F150" s="88">
        <v>240660</v>
      </c>
      <c r="G150" s="89">
        <f t="shared" si="9"/>
        <v>244021</v>
      </c>
      <c r="H150" s="90">
        <f t="shared" si="10"/>
        <v>1932500</v>
      </c>
      <c r="I150" s="139"/>
      <c r="J150" s="94"/>
      <c r="K150" s="111"/>
      <c r="L150" s="137"/>
    </row>
    <row r="151" spans="1:12" ht="16.5" customHeight="1">
      <c r="A151" s="136">
        <f t="shared" si="11"/>
        <v>37376</v>
      </c>
      <c r="B151" s="88">
        <v>270193</v>
      </c>
      <c r="C151" s="88">
        <v>1510913</v>
      </c>
      <c r="D151" s="92">
        <f t="shared" si="8"/>
        <v>1781106</v>
      </c>
      <c r="E151" s="88">
        <v>5540</v>
      </c>
      <c r="F151" s="88">
        <v>176692.3</v>
      </c>
      <c r="G151" s="89">
        <f t="shared" si="9"/>
        <v>182232.3</v>
      </c>
      <c r="H151" s="90">
        <f t="shared" si="10"/>
        <v>1963338.3</v>
      </c>
      <c r="I151" s="139"/>
      <c r="J151" s="94"/>
      <c r="K151" s="111"/>
      <c r="L151" s="137"/>
    </row>
    <row r="152" spans="1:12" ht="16.5" customHeight="1">
      <c r="A152" s="136">
        <f t="shared" si="11"/>
        <v>37407</v>
      </c>
      <c r="B152" s="88">
        <v>380525</v>
      </c>
      <c r="C152" s="88">
        <v>1301120</v>
      </c>
      <c r="D152" s="92">
        <f t="shared" si="8"/>
        <v>1681645</v>
      </c>
      <c r="E152" s="88">
        <v>7394</v>
      </c>
      <c r="F152" s="88">
        <v>207982.1</v>
      </c>
      <c r="G152" s="89">
        <f t="shared" si="9"/>
        <v>215376.1</v>
      </c>
      <c r="H152" s="90">
        <f t="shared" si="10"/>
        <v>1897021.1</v>
      </c>
      <c r="I152" s="139"/>
      <c r="J152" s="94"/>
      <c r="K152" s="111"/>
      <c r="L152" s="137"/>
    </row>
    <row r="153" spans="1:12" ht="16.5" customHeight="1">
      <c r="A153" s="136">
        <f t="shared" si="11"/>
        <v>37437</v>
      </c>
      <c r="B153" s="88">
        <v>487734</v>
      </c>
      <c r="C153" s="88">
        <v>1298388</v>
      </c>
      <c r="D153" s="92">
        <f t="shared" si="8"/>
        <v>1786122</v>
      </c>
      <c r="E153" s="88">
        <v>2360</v>
      </c>
      <c r="F153" s="88">
        <v>216504.1</v>
      </c>
      <c r="G153" s="89">
        <f t="shared" si="9"/>
        <v>218864.1</v>
      </c>
      <c r="H153" s="90">
        <f t="shared" si="10"/>
        <v>2004986.1</v>
      </c>
      <c r="I153" s="139"/>
      <c r="J153" s="94"/>
      <c r="K153" s="111"/>
      <c r="L153" s="137"/>
    </row>
    <row r="154" spans="1:12" ht="16.5" customHeight="1">
      <c r="A154" s="136">
        <f t="shared" si="11"/>
        <v>37468</v>
      </c>
      <c r="B154" s="88">
        <v>434706</v>
      </c>
      <c r="C154" s="88">
        <v>1733680</v>
      </c>
      <c r="D154" s="92">
        <f t="shared" si="8"/>
        <v>2168386</v>
      </c>
      <c r="E154" s="88">
        <v>10731</v>
      </c>
      <c r="F154" s="88">
        <v>178920.6</v>
      </c>
      <c r="G154" s="89">
        <f t="shared" si="9"/>
        <v>189651.6</v>
      </c>
      <c r="H154" s="90">
        <f t="shared" si="10"/>
        <v>2358037.6</v>
      </c>
      <c r="I154" s="139"/>
      <c r="J154" s="94"/>
      <c r="K154" s="111"/>
      <c r="L154" s="137"/>
    </row>
    <row r="155" spans="1:12" ht="16.5" customHeight="1">
      <c r="A155" s="136">
        <f t="shared" si="11"/>
        <v>37499</v>
      </c>
      <c r="B155" s="88">
        <v>529929</v>
      </c>
      <c r="C155" s="88">
        <v>2090682</v>
      </c>
      <c r="D155" s="92">
        <f t="shared" si="8"/>
        <v>2620611</v>
      </c>
      <c r="E155" s="88">
        <v>3284</v>
      </c>
      <c r="F155" s="88">
        <v>222507.45876666668</v>
      </c>
      <c r="G155" s="89">
        <f t="shared" si="9"/>
        <v>225791.45876666668</v>
      </c>
      <c r="H155" s="90">
        <f t="shared" si="10"/>
        <v>2846402.4587666667</v>
      </c>
      <c r="I155" s="139"/>
      <c r="J155" s="94"/>
      <c r="K155" s="111"/>
      <c r="L155" s="137"/>
    </row>
    <row r="156" spans="1:12" ht="16.5" customHeight="1">
      <c r="A156" s="136">
        <f t="shared" si="11"/>
        <v>37529</v>
      </c>
      <c r="B156" s="88">
        <v>445467</v>
      </c>
      <c r="C156" s="88">
        <v>2227103</v>
      </c>
      <c r="D156" s="92">
        <f t="shared" si="8"/>
        <v>2672570</v>
      </c>
      <c r="E156" s="88">
        <v>5768</v>
      </c>
      <c r="F156" s="88">
        <v>217379.78340000001</v>
      </c>
      <c r="G156" s="89">
        <f t="shared" si="9"/>
        <v>223147.78340000001</v>
      </c>
      <c r="H156" s="90">
        <f t="shared" si="10"/>
        <v>2895717.7834000001</v>
      </c>
      <c r="I156" s="139"/>
      <c r="J156" s="94"/>
      <c r="K156" s="111"/>
      <c r="L156" s="137"/>
    </row>
    <row r="157" spans="1:12" ht="16.5" customHeight="1">
      <c r="A157" s="136">
        <f t="shared" si="11"/>
        <v>37560</v>
      </c>
      <c r="B157" s="88">
        <v>530467</v>
      </c>
      <c r="C157" s="88">
        <v>2311437</v>
      </c>
      <c r="D157" s="92">
        <f t="shared" si="8"/>
        <v>2841904</v>
      </c>
      <c r="E157" s="88">
        <v>7090</v>
      </c>
      <c r="F157" s="88">
        <v>218098.22146666667</v>
      </c>
      <c r="G157" s="89">
        <f t="shared" si="9"/>
        <v>225188.22146666667</v>
      </c>
      <c r="H157" s="90">
        <f t="shared" si="10"/>
        <v>3067092.2214666666</v>
      </c>
      <c r="I157" s="139"/>
      <c r="J157" s="94"/>
      <c r="K157" s="111"/>
      <c r="L157" s="137"/>
    </row>
    <row r="158" spans="1:12" ht="16.5" customHeight="1">
      <c r="A158" s="136">
        <f t="shared" si="11"/>
        <v>37590</v>
      </c>
      <c r="B158" s="88">
        <v>353404</v>
      </c>
      <c r="C158" s="88">
        <v>2327433</v>
      </c>
      <c r="D158" s="92">
        <f t="shared" si="8"/>
        <v>2680837</v>
      </c>
      <c r="E158" s="88">
        <v>1936</v>
      </c>
      <c r="F158" s="88">
        <v>230358.2</v>
      </c>
      <c r="G158" s="89">
        <f t="shared" si="9"/>
        <v>232294.2</v>
      </c>
      <c r="H158" s="90">
        <f t="shared" si="10"/>
        <v>2913131.2</v>
      </c>
      <c r="I158" s="139"/>
      <c r="J158" s="94"/>
      <c r="K158" s="111"/>
      <c r="L158" s="137"/>
    </row>
    <row r="159" spans="1:12" ht="16.5" customHeight="1">
      <c r="A159" s="136">
        <f t="shared" si="11"/>
        <v>37621</v>
      </c>
      <c r="B159" s="88">
        <v>427387</v>
      </c>
      <c r="C159" s="88">
        <v>2120654</v>
      </c>
      <c r="D159" s="92">
        <f t="shared" si="8"/>
        <v>2548041</v>
      </c>
      <c r="E159" s="88">
        <v>3099</v>
      </c>
      <c r="F159" s="88">
        <v>292985.2</v>
      </c>
      <c r="G159" s="89">
        <f t="shared" si="9"/>
        <v>296084.2</v>
      </c>
      <c r="H159" s="90">
        <f t="shared" si="10"/>
        <v>2844125.2</v>
      </c>
      <c r="I159" s="139"/>
      <c r="J159" s="94"/>
      <c r="K159" s="111"/>
      <c r="L159" s="137"/>
    </row>
    <row r="160" spans="1:12" ht="16.5" customHeight="1">
      <c r="A160" s="136">
        <f t="shared" si="11"/>
        <v>37652</v>
      </c>
      <c r="B160" s="88">
        <v>298124</v>
      </c>
      <c r="C160" s="88">
        <v>1790951</v>
      </c>
      <c r="D160" s="92">
        <f t="shared" si="8"/>
        <v>2089075</v>
      </c>
      <c r="E160" s="88">
        <v>9436</v>
      </c>
      <c r="F160" s="88">
        <v>182558.95666666667</v>
      </c>
      <c r="G160" s="89">
        <f t="shared" si="9"/>
        <v>191994.95666666667</v>
      </c>
      <c r="H160" s="90">
        <f t="shared" si="10"/>
        <v>2281069.9566666665</v>
      </c>
      <c r="I160" s="139"/>
      <c r="J160" s="94"/>
      <c r="K160" s="111"/>
      <c r="L160" s="137"/>
    </row>
    <row r="161" spans="1:12" ht="16.5" customHeight="1">
      <c r="A161" s="136">
        <f t="shared" si="11"/>
        <v>37680</v>
      </c>
      <c r="B161" s="88">
        <v>328431</v>
      </c>
      <c r="C161" s="88">
        <v>1786215</v>
      </c>
      <c r="D161" s="92">
        <f t="shared" si="8"/>
        <v>2114646</v>
      </c>
      <c r="E161" s="88">
        <v>4133</v>
      </c>
      <c r="F161" s="88">
        <v>246568.74666666667</v>
      </c>
      <c r="G161" s="89">
        <f t="shared" si="9"/>
        <v>250701.74666666667</v>
      </c>
      <c r="H161" s="90">
        <f t="shared" si="10"/>
        <v>2365347.7466666666</v>
      </c>
      <c r="I161" s="139"/>
      <c r="J161" s="94"/>
      <c r="K161" s="111"/>
      <c r="L161" s="137"/>
    </row>
    <row r="162" spans="1:12" ht="16.5" customHeight="1">
      <c r="A162" s="136">
        <f t="shared" si="11"/>
        <v>37711</v>
      </c>
      <c r="B162" s="88">
        <v>280265</v>
      </c>
      <c r="C162" s="88">
        <v>1498124</v>
      </c>
      <c r="D162" s="92">
        <f t="shared" si="8"/>
        <v>1778389</v>
      </c>
      <c r="E162" s="88">
        <v>3028</v>
      </c>
      <c r="F162" s="88">
        <v>235032.72</v>
      </c>
      <c r="G162" s="89">
        <f t="shared" si="9"/>
        <v>238060.72</v>
      </c>
      <c r="H162" s="90">
        <f t="shared" si="10"/>
        <v>2016449.72</v>
      </c>
      <c r="I162" s="139"/>
      <c r="J162" s="94"/>
      <c r="K162" s="111"/>
      <c r="L162" s="137"/>
    </row>
    <row r="163" spans="1:12" ht="16.5" customHeight="1">
      <c r="A163" s="136">
        <f t="shared" si="11"/>
        <v>37741</v>
      </c>
      <c r="B163" s="88">
        <v>243442</v>
      </c>
      <c r="C163" s="88">
        <v>1621545</v>
      </c>
      <c r="D163" s="92">
        <f t="shared" si="8"/>
        <v>1864987</v>
      </c>
      <c r="E163" s="88">
        <v>6067</v>
      </c>
      <c r="F163" s="88">
        <v>201323.33</v>
      </c>
      <c r="G163" s="89">
        <f t="shared" si="9"/>
        <v>207390.33</v>
      </c>
      <c r="H163" s="90">
        <f t="shared" si="10"/>
        <v>2072377.33</v>
      </c>
      <c r="I163" s="139"/>
      <c r="J163" s="94"/>
      <c r="K163" s="111"/>
      <c r="L163" s="137"/>
    </row>
    <row r="164" spans="1:12" ht="16.5" customHeight="1">
      <c r="A164" s="136">
        <f t="shared" si="11"/>
        <v>37772</v>
      </c>
      <c r="B164" s="88">
        <v>300926</v>
      </c>
      <c r="C164" s="88">
        <v>1469116</v>
      </c>
      <c r="D164" s="92">
        <f t="shared" si="8"/>
        <v>1770042</v>
      </c>
      <c r="E164" s="88">
        <v>7585</v>
      </c>
      <c r="F164" s="88">
        <v>237484.30333333334</v>
      </c>
      <c r="G164" s="89">
        <f t="shared" si="9"/>
        <v>245069.30333333334</v>
      </c>
      <c r="H164" s="90">
        <f t="shared" si="10"/>
        <v>2015111.3033333332</v>
      </c>
      <c r="I164" s="139"/>
      <c r="J164" s="94"/>
      <c r="K164" s="111"/>
      <c r="L164" s="137"/>
    </row>
    <row r="165" spans="1:12" ht="16.5" customHeight="1">
      <c r="A165" s="136">
        <f t="shared" si="11"/>
        <v>37802</v>
      </c>
      <c r="B165" s="88">
        <v>227035</v>
      </c>
      <c r="C165" s="88">
        <v>1335201</v>
      </c>
      <c r="D165" s="92">
        <f t="shared" si="8"/>
        <v>1562236</v>
      </c>
      <c r="E165" s="88">
        <v>3237</v>
      </c>
      <c r="F165" s="88">
        <v>248940.9</v>
      </c>
      <c r="G165" s="89">
        <f t="shared" si="9"/>
        <v>252177.9</v>
      </c>
      <c r="H165" s="90">
        <f t="shared" si="10"/>
        <v>1814413.9</v>
      </c>
      <c r="I165" s="139"/>
      <c r="J165" s="94"/>
      <c r="K165" s="111"/>
      <c r="L165" s="137"/>
    </row>
    <row r="166" spans="1:12" ht="16.5" customHeight="1">
      <c r="A166" s="136">
        <f t="shared" si="11"/>
        <v>37833</v>
      </c>
      <c r="B166" s="88">
        <v>227197</v>
      </c>
      <c r="C166" s="88">
        <v>1314039</v>
      </c>
      <c r="D166" s="92">
        <f t="shared" si="8"/>
        <v>1541236</v>
      </c>
      <c r="E166" s="88">
        <v>6859</v>
      </c>
      <c r="F166" s="88">
        <v>250195.01</v>
      </c>
      <c r="G166" s="89">
        <f t="shared" si="9"/>
        <v>257054.01</v>
      </c>
      <c r="H166" s="90">
        <f t="shared" si="10"/>
        <v>1798290.01</v>
      </c>
      <c r="I166" s="139"/>
      <c r="J166" s="94"/>
      <c r="K166" s="111"/>
      <c r="L166" s="137"/>
    </row>
    <row r="167" spans="1:12" ht="16.5" customHeight="1">
      <c r="A167" s="136">
        <f t="shared" si="11"/>
        <v>37864</v>
      </c>
      <c r="B167" s="88">
        <v>239509</v>
      </c>
      <c r="C167" s="88">
        <v>1475757</v>
      </c>
      <c r="D167" s="92">
        <f t="shared" si="8"/>
        <v>1715266</v>
      </c>
      <c r="E167" s="88">
        <v>3730</v>
      </c>
      <c r="F167" s="88">
        <v>210483</v>
      </c>
      <c r="G167" s="89">
        <f t="shared" si="9"/>
        <v>214213</v>
      </c>
      <c r="H167" s="90">
        <f t="shared" si="10"/>
        <v>1929479</v>
      </c>
      <c r="I167" s="139"/>
      <c r="J167" s="94"/>
      <c r="K167" s="111"/>
      <c r="L167" s="137"/>
    </row>
    <row r="168" spans="1:12" ht="16.5" customHeight="1">
      <c r="A168" s="136">
        <f t="shared" si="11"/>
        <v>37894</v>
      </c>
      <c r="B168" s="88">
        <v>211034</v>
      </c>
      <c r="C168" s="88">
        <v>2062355</v>
      </c>
      <c r="D168" s="92">
        <f t="shared" si="8"/>
        <v>2273389</v>
      </c>
      <c r="E168" s="88">
        <v>8133</v>
      </c>
      <c r="F168" s="88">
        <v>236065.74333333332</v>
      </c>
      <c r="G168" s="89">
        <f t="shared" si="9"/>
        <v>244198.74333333332</v>
      </c>
      <c r="H168" s="90">
        <f t="shared" si="10"/>
        <v>2517587.7433333332</v>
      </c>
      <c r="I168" s="139"/>
      <c r="J168" s="94"/>
      <c r="K168" s="111"/>
      <c r="L168" s="137"/>
    </row>
    <row r="169" spans="1:12" ht="16.5" customHeight="1">
      <c r="A169" s="136">
        <f t="shared" si="11"/>
        <v>37925</v>
      </c>
      <c r="B169" s="88">
        <v>175235</v>
      </c>
      <c r="C169" s="88">
        <v>1925906</v>
      </c>
      <c r="D169" s="92">
        <f t="shared" si="8"/>
        <v>2101141</v>
      </c>
      <c r="E169" s="88">
        <v>3095</v>
      </c>
      <c r="F169" s="88">
        <v>234847.47</v>
      </c>
      <c r="G169" s="89">
        <f t="shared" si="9"/>
        <v>237942.47</v>
      </c>
      <c r="H169" s="90">
        <f t="shared" si="10"/>
        <v>2339083.4700000002</v>
      </c>
      <c r="I169" s="139"/>
      <c r="J169" s="94"/>
      <c r="K169" s="111"/>
      <c r="L169" s="137"/>
    </row>
    <row r="170" spans="1:12" ht="16.5" customHeight="1">
      <c r="A170" s="136">
        <f t="shared" si="11"/>
        <v>37955</v>
      </c>
      <c r="B170" s="88">
        <v>128540</v>
      </c>
      <c r="C170" s="88">
        <v>1724319</v>
      </c>
      <c r="D170" s="92">
        <f t="shared" si="8"/>
        <v>1852859</v>
      </c>
      <c r="E170" s="88">
        <v>2507</v>
      </c>
      <c r="F170" s="88">
        <v>295867.13</v>
      </c>
      <c r="G170" s="89">
        <f t="shared" si="9"/>
        <v>298374.13</v>
      </c>
      <c r="H170" s="90">
        <f t="shared" si="10"/>
        <v>2151233.13</v>
      </c>
      <c r="I170" s="139"/>
      <c r="J170" s="94"/>
      <c r="K170" s="111"/>
      <c r="L170" s="137"/>
    </row>
    <row r="171" spans="1:12" ht="16.5" customHeight="1">
      <c r="A171" s="136">
        <f t="shared" si="11"/>
        <v>37986</v>
      </c>
      <c r="B171" s="88">
        <v>72361</v>
      </c>
      <c r="C171" s="88">
        <v>2061951</v>
      </c>
      <c r="D171" s="92">
        <f t="shared" si="8"/>
        <v>2134312</v>
      </c>
      <c r="E171" s="88">
        <v>9306</v>
      </c>
      <c r="F171" s="88">
        <v>268258.20666666667</v>
      </c>
      <c r="G171" s="89">
        <f t="shared" si="9"/>
        <v>277564.20666666667</v>
      </c>
      <c r="H171" s="90">
        <f t="shared" si="10"/>
        <v>2411876.2066666665</v>
      </c>
      <c r="I171" s="139"/>
      <c r="J171" s="94"/>
      <c r="K171" s="111"/>
      <c r="L171" s="137"/>
    </row>
    <row r="172" spans="1:12" ht="16.5" customHeight="1">
      <c r="A172" s="136">
        <f t="shared" si="11"/>
        <v>38017</v>
      </c>
      <c r="B172" s="88">
        <v>39039</v>
      </c>
      <c r="C172" s="88">
        <v>1590422</v>
      </c>
      <c r="D172" s="92">
        <f t="shared" si="8"/>
        <v>1629461</v>
      </c>
      <c r="E172" s="88">
        <v>2384</v>
      </c>
      <c r="F172" s="88">
        <v>199353.51826000007</v>
      </c>
      <c r="G172" s="89">
        <f t="shared" si="9"/>
        <v>201737.51826000007</v>
      </c>
      <c r="H172" s="90">
        <f t="shared" si="10"/>
        <v>1831198.51826</v>
      </c>
      <c r="I172" s="139"/>
      <c r="J172" s="94"/>
      <c r="K172" s="111"/>
      <c r="L172" s="137"/>
    </row>
    <row r="173" spans="1:12" ht="16.5" customHeight="1">
      <c r="A173" s="136">
        <f t="shared" si="11"/>
        <v>38046</v>
      </c>
      <c r="B173" s="88">
        <v>35318</v>
      </c>
      <c r="C173" s="88">
        <v>1365145</v>
      </c>
      <c r="D173" s="92">
        <f t="shared" si="8"/>
        <v>1400463</v>
      </c>
      <c r="E173" s="88">
        <v>3651</v>
      </c>
      <c r="F173" s="88">
        <v>157352.82697333334</v>
      </c>
      <c r="G173" s="89">
        <f t="shared" si="9"/>
        <v>161003.82697333334</v>
      </c>
      <c r="H173" s="90">
        <f t="shared" si="10"/>
        <v>1561466.8269733333</v>
      </c>
      <c r="I173" s="139"/>
      <c r="J173" s="94"/>
      <c r="K173" s="111"/>
      <c r="L173" s="137"/>
    </row>
    <row r="174" spans="1:12" ht="16.5" customHeight="1">
      <c r="A174" s="136">
        <f t="shared" si="11"/>
        <v>38077</v>
      </c>
      <c r="B174" s="88">
        <v>54298</v>
      </c>
      <c r="C174" s="88">
        <v>2087923</v>
      </c>
      <c r="D174" s="92">
        <f t="shared" si="8"/>
        <v>2142221</v>
      </c>
      <c r="E174" s="88">
        <v>5746</v>
      </c>
      <c r="F174" s="88">
        <v>306523.74605666666</v>
      </c>
      <c r="G174" s="89">
        <f t="shared" si="9"/>
        <v>312269.74605666666</v>
      </c>
      <c r="H174" s="90">
        <f t="shared" si="10"/>
        <v>2454490.7460566666</v>
      </c>
      <c r="I174" s="139"/>
      <c r="J174" s="94"/>
      <c r="K174" s="111"/>
      <c r="L174" s="137"/>
    </row>
    <row r="175" spans="1:12" ht="16.5" customHeight="1">
      <c r="A175" s="136">
        <f t="shared" si="11"/>
        <v>38107</v>
      </c>
      <c r="B175" s="88">
        <v>31282</v>
      </c>
      <c r="C175" s="88">
        <v>1516196</v>
      </c>
      <c r="D175" s="92">
        <f t="shared" si="8"/>
        <v>1547478</v>
      </c>
      <c r="E175" s="88">
        <v>3832</v>
      </c>
      <c r="F175" s="88">
        <v>287338.93799000006</v>
      </c>
      <c r="G175" s="89">
        <f t="shared" si="9"/>
        <v>291170.93799000006</v>
      </c>
      <c r="H175" s="90">
        <f t="shared" si="10"/>
        <v>1838648.93799</v>
      </c>
      <c r="I175" s="139"/>
      <c r="J175" s="94"/>
      <c r="K175" s="111"/>
      <c r="L175" s="137"/>
    </row>
    <row r="176" spans="1:12" ht="16.5" customHeight="1">
      <c r="A176" s="136">
        <f t="shared" si="11"/>
        <v>38138</v>
      </c>
      <c r="B176" s="88">
        <v>55041</v>
      </c>
      <c r="C176" s="88">
        <v>1694134</v>
      </c>
      <c r="D176" s="92">
        <f t="shared" si="8"/>
        <v>1749175</v>
      </c>
      <c r="E176" s="88">
        <v>3172</v>
      </c>
      <c r="F176" s="88">
        <v>307582.54375333333</v>
      </c>
      <c r="G176" s="89">
        <f t="shared" si="9"/>
        <v>310754.54375333333</v>
      </c>
      <c r="H176" s="90">
        <f t="shared" si="10"/>
        <v>2059929.5437533334</v>
      </c>
      <c r="I176" s="139"/>
      <c r="J176" s="94"/>
      <c r="K176" s="111"/>
      <c r="L176" s="137"/>
    </row>
    <row r="177" spans="1:12" ht="16.5" customHeight="1">
      <c r="A177" s="136">
        <f t="shared" si="11"/>
        <v>38168</v>
      </c>
      <c r="B177" s="88">
        <v>81370</v>
      </c>
      <c r="C177" s="88">
        <v>1699526</v>
      </c>
      <c r="D177" s="92">
        <f t="shared" si="8"/>
        <v>1780896</v>
      </c>
      <c r="E177" s="88">
        <v>1429</v>
      </c>
      <c r="F177" s="88">
        <v>279670.52832333336</v>
      </c>
      <c r="G177" s="89">
        <f t="shared" si="9"/>
        <v>281099.52832333336</v>
      </c>
      <c r="H177" s="90">
        <f t="shared" si="10"/>
        <v>2061995.5283233332</v>
      </c>
      <c r="I177" s="139"/>
      <c r="J177" s="94"/>
      <c r="K177" s="111"/>
      <c r="L177" s="137"/>
    </row>
    <row r="178" spans="1:12" ht="16.5" customHeight="1">
      <c r="A178" s="136">
        <f t="shared" si="11"/>
        <v>38199</v>
      </c>
      <c r="B178" s="95">
        <v>99155</v>
      </c>
      <c r="C178" s="95">
        <v>1584485</v>
      </c>
      <c r="D178" s="92">
        <f t="shared" si="8"/>
        <v>1683640</v>
      </c>
      <c r="E178" s="95">
        <v>2877</v>
      </c>
      <c r="F178" s="95">
        <v>306139.21658666676</v>
      </c>
      <c r="G178" s="89">
        <f t="shared" si="9"/>
        <v>309016.21658666676</v>
      </c>
      <c r="H178" s="90">
        <f t="shared" si="10"/>
        <v>1992656.2165866666</v>
      </c>
      <c r="I178" s="139"/>
      <c r="J178" s="94"/>
      <c r="K178" s="111"/>
      <c r="L178" s="137"/>
    </row>
    <row r="179" spans="1:12" ht="16.5" customHeight="1">
      <c r="A179" s="136">
        <f t="shared" si="11"/>
        <v>38230</v>
      </c>
      <c r="B179" s="95">
        <v>99098</v>
      </c>
      <c r="C179" s="95">
        <v>1977359</v>
      </c>
      <c r="D179" s="92">
        <f t="shared" si="8"/>
        <v>2076457</v>
      </c>
      <c r="E179" s="95">
        <v>2373</v>
      </c>
      <c r="F179" s="95">
        <v>302506.98274333333</v>
      </c>
      <c r="G179" s="89">
        <f t="shared" si="9"/>
        <v>304879.98274333333</v>
      </c>
      <c r="H179" s="90">
        <f t="shared" si="10"/>
        <v>2381336.9827433331</v>
      </c>
      <c r="I179" s="139"/>
      <c r="J179" s="94"/>
      <c r="K179" s="111"/>
      <c r="L179" s="137"/>
    </row>
    <row r="180" spans="1:12" ht="16.5" customHeight="1">
      <c r="A180" s="136">
        <f t="shared" si="11"/>
        <v>38260</v>
      </c>
      <c r="B180" s="95">
        <v>79147</v>
      </c>
      <c r="C180" s="95">
        <v>2011273</v>
      </c>
      <c r="D180" s="92">
        <f t="shared" si="8"/>
        <v>2090420</v>
      </c>
      <c r="E180" s="95">
        <v>1369</v>
      </c>
      <c r="F180" s="95">
        <v>244056.51707666667</v>
      </c>
      <c r="G180" s="89">
        <f t="shared" si="9"/>
        <v>245425.51707666667</v>
      </c>
      <c r="H180" s="90">
        <f t="shared" si="10"/>
        <v>2335845.5170766665</v>
      </c>
      <c r="I180" s="139"/>
      <c r="J180" s="94"/>
      <c r="K180" s="111"/>
      <c r="L180" s="137"/>
    </row>
    <row r="181" spans="1:12" ht="16.5" customHeight="1">
      <c r="A181" s="136">
        <f t="shared" si="11"/>
        <v>38291</v>
      </c>
      <c r="B181" s="95">
        <v>52274</v>
      </c>
      <c r="C181" s="95">
        <v>2282537</v>
      </c>
      <c r="D181" s="92">
        <f t="shared" si="8"/>
        <v>2334811</v>
      </c>
      <c r="E181" s="95">
        <v>6531</v>
      </c>
      <c r="F181" s="95">
        <v>224103.87029333331</v>
      </c>
      <c r="G181" s="89">
        <f t="shared" si="9"/>
        <v>230634.87029333331</v>
      </c>
      <c r="H181" s="90">
        <f t="shared" si="10"/>
        <v>2565445.8702933332</v>
      </c>
      <c r="I181" s="139"/>
      <c r="J181" s="94"/>
      <c r="K181" s="111"/>
      <c r="L181" s="137"/>
    </row>
    <row r="182" spans="1:12" ht="16.5" customHeight="1">
      <c r="A182" s="136">
        <f t="shared" si="11"/>
        <v>38321</v>
      </c>
      <c r="B182" s="95">
        <v>39872</v>
      </c>
      <c r="C182" s="95">
        <v>2279035</v>
      </c>
      <c r="D182" s="92">
        <f t="shared" si="8"/>
        <v>2318907</v>
      </c>
      <c r="E182" s="95">
        <v>1608</v>
      </c>
      <c r="F182" s="95">
        <v>249550.84634999998</v>
      </c>
      <c r="G182" s="89">
        <f t="shared" si="9"/>
        <v>251158.84634999998</v>
      </c>
      <c r="H182" s="90">
        <f t="shared" si="10"/>
        <v>2570065.8463499998</v>
      </c>
      <c r="I182" s="139"/>
      <c r="J182" s="94"/>
      <c r="K182" s="111"/>
      <c r="L182" s="137"/>
    </row>
    <row r="183" spans="1:12" ht="16.5" customHeight="1">
      <c r="A183" s="136">
        <f t="shared" si="11"/>
        <v>38352</v>
      </c>
      <c r="B183" s="95">
        <v>58268</v>
      </c>
      <c r="C183" s="95">
        <v>2444053</v>
      </c>
      <c r="D183" s="92">
        <f t="shared" si="8"/>
        <v>2502321</v>
      </c>
      <c r="E183" s="95">
        <v>3311</v>
      </c>
      <c r="F183" s="95">
        <v>319777.24939333339</v>
      </c>
      <c r="G183" s="89">
        <f t="shared" si="9"/>
        <v>323088.24939333339</v>
      </c>
      <c r="H183" s="90">
        <f t="shared" si="10"/>
        <v>2825409.2493933332</v>
      </c>
      <c r="I183" s="139"/>
      <c r="J183" s="94"/>
      <c r="K183" s="111"/>
      <c r="L183" s="137"/>
    </row>
    <row r="184" spans="1:12" ht="16.5" customHeight="1">
      <c r="A184" s="136">
        <f t="shared" si="11"/>
        <v>38383</v>
      </c>
      <c r="B184" s="95">
        <v>16512</v>
      </c>
      <c r="C184" s="95">
        <v>1980016</v>
      </c>
      <c r="D184" s="92">
        <f t="shared" si="8"/>
        <v>1996528</v>
      </c>
      <c r="E184" s="95">
        <v>4207</v>
      </c>
      <c r="F184" s="95">
        <v>264733.75786000001</v>
      </c>
      <c r="G184" s="89">
        <f t="shared" si="9"/>
        <v>268940.75786000001</v>
      </c>
      <c r="H184" s="90">
        <f t="shared" si="10"/>
        <v>2265468.7578600002</v>
      </c>
      <c r="I184" s="139"/>
      <c r="J184" s="94"/>
      <c r="K184" s="111"/>
      <c r="L184" s="137"/>
    </row>
    <row r="185" spans="1:12" ht="16.5" customHeight="1">
      <c r="A185" s="136">
        <f t="shared" si="11"/>
        <v>38411</v>
      </c>
      <c r="B185" s="95">
        <v>31822</v>
      </c>
      <c r="C185" s="95">
        <v>1536097</v>
      </c>
      <c r="D185" s="92">
        <f t="shared" si="8"/>
        <v>1567919</v>
      </c>
      <c r="E185" s="95">
        <v>3642</v>
      </c>
      <c r="F185" s="95">
        <v>248242.99153333329</v>
      </c>
      <c r="G185" s="89">
        <f t="shared" si="9"/>
        <v>251884.99153333329</v>
      </c>
      <c r="H185" s="90">
        <f t="shared" si="10"/>
        <v>1819803.9915333332</v>
      </c>
      <c r="I185" s="139"/>
      <c r="J185" s="94"/>
      <c r="K185" s="111"/>
      <c r="L185" s="137"/>
    </row>
    <row r="186" spans="1:12" ht="16.5" customHeight="1">
      <c r="A186" s="136">
        <f t="shared" si="11"/>
        <v>38442</v>
      </c>
      <c r="B186" s="95">
        <v>46877</v>
      </c>
      <c r="C186" s="95">
        <v>2452402</v>
      </c>
      <c r="D186" s="92">
        <f t="shared" si="8"/>
        <v>2499279</v>
      </c>
      <c r="E186" s="95">
        <v>4947</v>
      </c>
      <c r="F186" s="95">
        <v>315360.67064666672</v>
      </c>
      <c r="G186" s="89">
        <f t="shared" si="9"/>
        <v>320307.67064666672</v>
      </c>
      <c r="H186" s="90">
        <f t="shared" si="10"/>
        <v>2819586.6706466665</v>
      </c>
      <c r="I186" s="139"/>
      <c r="J186" s="94"/>
      <c r="K186" s="111"/>
      <c r="L186" s="137"/>
    </row>
    <row r="187" spans="1:12" ht="16.5" customHeight="1">
      <c r="A187" s="136">
        <f t="shared" si="11"/>
        <v>38472</v>
      </c>
      <c r="B187" s="95">
        <v>43184</v>
      </c>
      <c r="C187" s="95">
        <v>1721432</v>
      </c>
      <c r="D187" s="92">
        <f t="shared" si="8"/>
        <v>1764616</v>
      </c>
      <c r="E187" s="95">
        <v>3894</v>
      </c>
      <c r="F187" s="95">
        <v>265275.09350333334</v>
      </c>
      <c r="G187" s="89">
        <f t="shared" si="9"/>
        <v>269169.09350333334</v>
      </c>
      <c r="H187" s="90">
        <f t="shared" si="10"/>
        <v>2033785.0935033334</v>
      </c>
      <c r="I187" s="139"/>
      <c r="J187" s="94"/>
      <c r="K187" s="111"/>
      <c r="L187" s="137"/>
    </row>
    <row r="188" spans="1:12" ht="16.5" customHeight="1">
      <c r="A188" s="136">
        <f t="shared" si="11"/>
        <v>38503</v>
      </c>
      <c r="B188" s="95">
        <v>96314</v>
      </c>
      <c r="C188" s="95">
        <v>1799512</v>
      </c>
      <c r="D188" s="92">
        <f t="shared" si="8"/>
        <v>1895826</v>
      </c>
      <c r="E188" s="95">
        <v>5528</v>
      </c>
      <c r="F188" s="95">
        <v>362515.18155666668</v>
      </c>
      <c r="G188" s="89">
        <f t="shared" si="9"/>
        <v>368043.18155666668</v>
      </c>
      <c r="H188" s="90">
        <f t="shared" si="10"/>
        <v>2263869.1815566667</v>
      </c>
      <c r="I188" s="139"/>
      <c r="J188" s="94"/>
      <c r="K188" s="111"/>
      <c r="L188" s="137"/>
    </row>
    <row r="189" spans="1:12" ht="16.5" customHeight="1">
      <c r="A189" s="136">
        <f t="shared" si="11"/>
        <v>38533</v>
      </c>
      <c r="B189" s="95">
        <v>162060</v>
      </c>
      <c r="C189" s="95">
        <v>1624943</v>
      </c>
      <c r="D189" s="92">
        <f t="shared" si="8"/>
        <v>1787003</v>
      </c>
      <c r="E189" s="95">
        <v>4867</v>
      </c>
      <c r="F189" s="95">
        <v>265889.60168333334</v>
      </c>
      <c r="G189" s="89">
        <f t="shared" si="9"/>
        <v>270756.60168333334</v>
      </c>
      <c r="H189" s="90">
        <f t="shared" si="10"/>
        <v>2057759.6016833333</v>
      </c>
      <c r="I189" s="139"/>
      <c r="J189" s="94"/>
      <c r="K189" s="111"/>
      <c r="L189" s="137"/>
    </row>
    <row r="190" spans="1:12" ht="16.5" customHeight="1">
      <c r="A190" s="136">
        <f t="shared" si="11"/>
        <v>38564</v>
      </c>
      <c r="B190" s="95">
        <v>212131</v>
      </c>
      <c r="C190" s="95">
        <v>1427781</v>
      </c>
      <c r="D190" s="92">
        <f t="shared" si="8"/>
        <v>1639912</v>
      </c>
      <c r="E190" s="95">
        <v>7570</v>
      </c>
      <c r="F190" s="95">
        <v>333089.65672666661</v>
      </c>
      <c r="G190" s="89">
        <f t="shared" si="9"/>
        <v>340659.65672666661</v>
      </c>
      <c r="H190" s="90">
        <f t="shared" si="10"/>
        <v>1980571.6567266667</v>
      </c>
      <c r="I190" s="139"/>
      <c r="J190" s="94"/>
      <c r="K190" s="111"/>
      <c r="L190" s="137"/>
    </row>
    <row r="191" spans="1:12" ht="16.5" customHeight="1">
      <c r="A191" s="136">
        <f t="shared" si="11"/>
        <v>38595</v>
      </c>
      <c r="B191" s="95">
        <v>188763</v>
      </c>
      <c r="C191" s="95">
        <v>1875030</v>
      </c>
      <c r="D191" s="92">
        <f t="shared" si="8"/>
        <v>2063793</v>
      </c>
      <c r="E191" s="95">
        <v>4182</v>
      </c>
      <c r="F191" s="95">
        <v>278566.61360666668</v>
      </c>
      <c r="G191" s="89">
        <f t="shared" si="9"/>
        <v>282748.61360666668</v>
      </c>
      <c r="H191" s="90">
        <f t="shared" si="10"/>
        <v>2346541.6136066667</v>
      </c>
      <c r="I191" s="139"/>
      <c r="J191" s="94"/>
      <c r="K191" s="111"/>
      <c r="L191" s="137"/>
    </row>
    <row r="192" spans="1:12" ht="16.5" customHeight="1">
      <c r="A192" s="136">
        <f t="shared" si="11"/>
        <v>38625</v>
      </c>
      <c r="B192" s="95">
        <v>78311</v>
      </c>
      <c r="C192" s="95">
        <v>1536676</v>
      </c>
      <c r="D192" s="92">
        <f t="shared" si="8"/>
        <v>1614987</v>
      </c>
      <c r="E192" s="95">
        <v>5817</v>
      </c>
      <c r="F192" s="95">
        <v>260105.52186666668</v>
      </c>
      <c r="G192" s="89">
        <f t="shared" si="9"/>
        <v>265922.52186666668</v>
      </c>
      <c r="H192" s="90">
        <f t="shared" si="10"/>
        <v>1880909.5218666666</v>
      </c>
      <c r="I192" s="139"/>
      <c r="J192" s="94"/>
      <c r="K192" s="111"/>
      <c r="L192" s="137"/>
    </row>
    <row r="193" spans="1:12" ht="16.5" customHeight="1">
      <c r="A193" s="136">
        <f t="shared" si="11"/>
        <v>38656</v>
      </c>
      <c r="B193" s="95">
        <v>106954</v>
      </c>
      <c r="C193" s="95">
        <v>1796779</v>
      </c>
      <c r="D193" s="92">
        <f t="shared" si="8"/>
        <v>1903733</v>
      </c>
      <c r="E193" s="95">
        <v>7907</v>
      </c>
      <c r="F193" s="95">
        <v>273364.86970000004</v>
      </c>
      <c r="G193" s="89">
        <f t="shared" si="9"/>
        <v>281271.86970000004</v>
      </c>
      <c r="H193" s="90">
        <f t="shared" si="10"/>
        <v>2185004.8697000002</v>
      </c>
      <c r="I193" s="139"/>
      <c r="J193" s="94"/>
      <c r="K193" s="111"/>
      <c r="L193" s="137"/>
    </row>
    <row r="194" spans="1:12" ht="16.5" customHeight="1">
      <c r="A194" s="136">
        <f t="shared" si="11"/>
        <v>38686</v>
      </c>
      <c r="B194" s="95">
        <v>97668</v>
      </c>
      <c r="C194" s="95">
        <v>1853658</v>
      </c>
      <c r="D194" s="92">
        <f t="shared" si="8"/>
        <v>1951326</v>
      </c>
      <c r="E194" s="95">
        <v>2717</v>
      </c>
      <c r="F194" s="95">
        <v>291044.81856666668</v>
      </c>
      <c r="G194" s="89">
        <f t="shared" si="9"/>
        <v>293761.81856666668</v>
      </c>
      <c r="H194" s="90">
        <f t="shared" si="10"/>
        <v>2245087.8185666669</v>
      </c>
      <c r="I194" s="139"/>
      <c r="J194" s="94"/>
      <c r="K194" s="111"/>
      <c r="L194" s="137"/>
    </row>
    <row r="195" spans="1:12" ht="16.5" customHeight="1">
      <c r="A195" s="136">
        <f t="shared" si="11"/>
        <v>38717</v>
      </c>
      <c r="B195" s="95">
        <v>25948</v>
      </c>
      <c r="C195" s="95">
        <v>1896217</v>
      </c>
      <c r="D195" s="92">
        <f t="shared" si="8"/>
        <v>1922165</v>
      </c>
      <c r="E195" s="95">
        <v>8966</v>
      </c>
      <c r="F195" s="95">
        <v>366979.22902333335</v>
      </c>
      <c r="G195" s="89">
        <f t="shared" si="9"/>
        <v>375945.22902333335</v>
      </c>
      <c r="H195" s="90">
        <f t="shared" si="10"/>
        <v>2298110.2290233332</v>
      </c>
      <c r="I195" s="139"/>
      <c r="J195" s="94"/>
      <c r="K195" s="111"/>
      <c r="L195" s="137"/>
    </row>
    <row r="196" spans="1:12" ht="16.5" customHeight="1">
      <c r="A196" s="136">
        <f t="shared" si="11"/>
        <v>38748</v>
      </c>
      <c r="B196" s="95">
        <v>27468</v>
      </c>
      <c r="C196" s="95">
        <v>1620462</v>
      </c>
      <c r="D196" s="92">
        <f t="shared" si="8"/>
        <v>1647930</v>
      </c>
      <c r="E196" s="95">
        <v>5572</v>
      </c>
      <c r="F196" s="95">
        <v>166880.37504666677</v>
      </c>
      <c r="G196" s="89">
        <f t="shared" si="9"/>
        <v>172452.37504666677</v>
      </c>
      <c r="H196" s="90">
        <f t="shared" si="10"/>
        <v>1820382.3750466667</v>
      </c>
      <c r="I196" s="139"/>
      <c r="J196" s="94"/>
      <c r="K196" s="111"/>
      <c r="L196" s="137"/>
    </row>
    <row r="197" spans="1:12" ht="16.5" customHeight="1">
      <c r="A197" s="136">
        <f t="shared" si="11"/>
        <v>38776</v>
      </c>
      <c r="B197" s="95">
        <v>37454</v>
      </c>
      <c r="C197" s="95">
        <v>1606172</v>
      </c>
      <c r="D197" s="92">
        <f t="shared" ref="D197:D260" si="12">B197+C197</f>
        <v>1643626</v>
      </c>
      <c r="E197" s="95">
        <v>6043</v>
      </c>
      <c r="F197" s="95">
        <v>193094.42810666678</v>
      </c>
      <c r="G197" s="89">
        <f t="shared" ref="G197:G260" si="13">E197+F197</f>
        <v>199137.42810666678</v>
      </c>
      <c r="H197" s="90">
        <f t="shared" ref="H197:H260" si="14">D197+G197</f>
        <v>1842763.4281066668</v>
      </c>
      <c r="I197" s="139"/>
      <c r="J197" s="94"/>
      <c r="K197" s="111"/>
      <c r="L197" s="137"/>
    </row>
    <row r="198" spans="1:12" ht="16.5" customHeight="1">
      <c r="A198" s="136">
        <f t="shared" ref="A198:A261" si="15">EOMONTH(A197,1)</f>
        <v>38807</v>
      </c>
      <c r="B198" s="95">
        <v>39410</v>
      </c>
      <c r="C198" s="95">
        <v>1844513</v>
      </c>
      <c r="D198" s="92">
        <f t="shared" si="12"/>
        <v>1883923</v>
      </c>
      <c r="E198" s="95">
        <v>9377</v>
      </c>
      <c r="F198" s="95">
        <v>242198.46221999961</v>
      </c>
      <c r="G198" s="89">
        <f t="shared" si="13"/>
        <v>251575.46221999961</v>
      </c>
      <c r="H198" s="90">
        <f t="shared" si="14"/>
        <v>2135498.4622199996</v>
      </c>
      <c r="I198" s="139"/>
      <c r="J198" s="94"/>
      <c r="K198" s="111"/>
      <c r="L198" s="137"/>
    </row>
    <row r="199" spans="1:12" ht="16.5" customHeight="1">
      <c r="A199" s="136">
        <f t="shared" si="15"/>
        <v>38837</v>
      </c>
      <c r="B199" s="95">
        <v>20354</v>
      </c>
      <c r="C199" s="95">
        <v>1546450</v>
      </c>
      <c r="D199" s="92">
        <f t="shared" si="12"/>
        <v>1566804</v>
      </c>
      <c r="E199" s="95">
        <v>11029</v>
      </c>
      <c r="F199" s="95">
        <v>253377</v>
      </c>
      <c r="G199" s="89">
        <f t="shared" si="13"/>
        <v>264406</v>
      </c>
      <c r="H199" s="90">
        <f t="shared" si="14"/>
        <v>1831210</v>
      </c>
      <c r="I199" s="139"/>
      <c r="J199" s="94"/>
      <c r="K199" s="111"/>
      <c r="L199" s="137"/>
    </row>
    <row r="200" spans="1:12" ht="16.5" customHeight="1">
      <c r="A200" s="136">
        <f t="shared" si="15"/>
        <v>38868</v>
      </c>
      <c r="B200" s="95">
        <v>71485</v>
      </c>
      <c r="C200" s="95">
        <v>1865627</v>
      </c>
      <c r="D200" s="92">
        <f t="shared" si="12"/>
        <v>1937112</v>
      </c>
      <c r="E200" s="95">
        <v>16941</v>
      </c>
      <c r="F200" s="95">
        <v>284073</v>
      </c>
      <c r="G200" s="89">
        <f t="shared" si="13"/>
        <v>301014</v>
      </c>
      <c r="H200" s="90">
        <f t="shared" si="14"/>
        <v>2238126</v>
      </c>
      <c r="I200" s="139"/>
      <c r="J200" s="94"/>
      <c r="K200" s="111"/>
      <c r="L200" s="137"/>
    </row>
    <row r="201" spans="1:12" ht="16.5" customHeight="1">
      <c r="A201" s="136">
        <f t="shared" si="15"/>
        <v>38898</v>
      </c>
      <c r="B201" s="95">
        <v>76830</v>
      </c>
      <c r="C201" s="95">
        <v>1426529</v>
      </c>
      <c r="D201" s="92">
        <f t="shared" si="12"/>
        <v>1503359</v>
      </c>
      <c r="E201" s="95">
        <v>2222</v>
      </c>
      <c r="F201" s="95">
        <v>250097</v>
      </c>
      <c r="G201" s="89">
        <f t="shared" si="13"/>
        <v>252319</v>
      </c>
      <c r="H201" s="90">
        <f t="shared" si="14"/>
        <v>1755678</v>
      </c>
      <c r="I201" s="139"/>
      <c r="J201" s="94"/>
      <c r="K201" s="111"/>
      <c r="L201" s="137"/>
    </row>
    <row r="202" spans="1:12" ht="16.5" customHeight="1">
      <c r="A202" s="136">
        <f t="shared" si="15"/>
        <v>38929</v>
      </c>
      <c r="B202" s="95">
        <v>128426</v>
      </c>
      <c r="C202" s="95">
        <v>1476278</v>
      </c>
      <c r="D202" s="92">
        <f t="shared" si="12"/>
        <v>1604704</v>
      </c>
      <c r="E202" s="95">
        <v>2471</v>
      </c>
      <c r="F202" s="95">
        <v>244466</v>
      </c>
      <c r="G202" s="89">
        <f t="shared" si="13"/>
        <v>246937</v>
      </c>
      <c r="H202" s="90">
        <f t="shared" si="14"/>
        <v>1851641</v>
      </c>
      <c r="I202" s="139"/>
      <c r="J202" s="94"/>
      <c r="K202" s="111"/>
      <c r="L202" s="137"/>
    </row>
    <row r="203" spans="1:12" ht="16.5" customHeight="1">
      <c r="A203" s="136">
        <f t="shared" si="15"/>
        <v>38960</v>
      </c>
      <c r="B203" s="95">
        <v>186792</v>
      </c>
      <c r="C203" s="95">
        <v>2302657</v>
      </c>
      <c r="D203" s="92">
        <f t="shared" si="12"/>
        <v>2489449</v>
      </c>
      <c r="E203" s="95">
        <v>3479</v>
      </c>
      <c r="F203" s="95">
        <v>308892</v>
      </c>
      <c r="G203" s="89">
        <f t="shared" si="13"/>
        <v>312371</v>
      </c>
      <c r="H203" s="90">
        <f t="shared" si="14"/>
        <v>2801820</v>
      </c>
      <c r="I203" s="139"/>
      <c r="J203" s="94"/>
      <c r="K203" s="111"/>
      <c r="L203" s="137"/>
    </row>
    <row r="204" spans="1:12" ht="16.5" customHeight="1">
      <c r="A204" s="136">
        <f t="shared" si="15"/>
        <v>38990</v>
      </c>
      <c r="B204" s="95">
        <v>192680</v>
      </c>
      <c r="C204" s="95">
        <v>2127368</v>
      </c>
      <c r="D204" s="92">
        <f t="shared" si="12"/>
        <v>2320048</v>
      </c>
      <c r="E204" s="95">
        <v>6869</v>
      </c>
      <c r="F204" s="95">
        <v>191754</v>
      </c>
      <c r="G204" s="89">
        <f t="shared" si="13"/>
        <v>198623</v>
      </c>
      <c r="H204" s="90">
        <f t="shared" si="14"/>
        <v>2518671</v>
      </c>
      <c r="I204" s="139"/>
      <c r="J204" s="94"/>
      <c r="K204" s="111"/>
      <c r="L204" s="137"/>
    </row>
    <row r="205" spans="1:12" ht="16.5" customHeight="1">
      <c r="A205" s="136">
        <f t="shared" si="15"/>
        <v>39021</v>
      </c>
      <c r="B205" s="95">
        <v>241669</v>
      </c>
      <c r="C205" s="95">
        <v>2310880</v>
      </c>
      <c r="D205" s="92">
        <f t="shared" si="12"/>
        <v>2552549</v>
      </c>
      <c r="E205" s="95">
        <v>6297</v>
      </c>
      <c r="F205" s="95">
        <v>222967</v>
      </c>
      <c r="G205" s="89">
        <f t="shared" si="13"/>
        <v>229264</v>
      </c>
      <c r="H205" s="90">
        <f t="shared" si="14"/>
        <v>2781813</v>
      </c>
      <c r="I205" s="139"/>
      <c r="J205" s="94"/>
      <c r="K205" s="111"/>
      <c r="L205" s="137"/>
    </row>
    <row r="206" spans="1:12" ht="16.5" customHeight="1">
      <c r="A206" s="136">
        <f t="shared" si="15"/>
        <v>39051</v>
      </c>
      <c r="B206" s="95">
        <v>249353</v>
      </c>
      <c r="C206" s="95">
        <v>2482409</v>
      </c>
      <c r="D206" s="92">
        <f t="shared" si="12"/>
        <v>2731762</v>
      </c>
      <c r="E206" s="95">
        <v>11861</v>
      </c>
      <c r="F206" s="95">
        <v>265252</v>
      </c>
      <c r="G206" s="89">
        <f t="shared" si="13"/>
        <v>277113</v>
      </c>
      <c r="H206" s="90">
        <f t="shared" si="14"/>
        <v>3008875</v>
      </c>
      <c r="I206" s="139"/>
      <c r="J206" s="94"/>
      <c r="K206" s="111"/>
      <c r="L206" s="137"/>
    </row>
    <row r="207" spans="1:12" ht="16.5" customHeight="1">
      <c r="A207" s="136">
        <f t="shared" si="15"/>
        <v>39082</v>
      </c>
      <c r="B207" s="95">
        <v>94500</v>
      </c>
      <c r="C207" s="95">
        <v>2358197</v>
      </c>
      <c r="D207" s="92">
        <f t="shared" si="12"/>
        <v>2452697</v>
      </c>
      <c r="E207" s="95">
        <v>4579</v>
      </c>
      <c r="F207" s="95">
        <v>340613</v>
      </c>
      <c r="G207" s="89">
        <f t="shared" si="13"/>
        <v>345192</v>
      </c>
      <c r="H207" s="90">
        <f t="shared" si="14"/>
        <v>2797889</v>
      </c>
      <c r="I207" s="139"/>
      <c r="J207" s="94"/>
      <c r="K207" s="111"/>
      <c r="L207" s="137"/>
    </row>
    <row r="208" spans="1:12" ht="16.5" customHeight="1">
      <c r="A208" s="136">
        <f t="shared" si="15"/>
        <v>39113</v>
      </c>
      <c r="B208" s="95">
        <v>52894</v>
      </c>
      <c r="C208" s="95">
        <v>2042419</v>
      </c>
      <c r="D208" s="92">
        <f t="shared" si="12"/>
        <v>2095313</v>
      </c>
      <c r="E208" s="95">
        <v>2861</v>
      </c>
      <c r="F208" s="95">
        <v>256636</v>
      </c>
      <c r="G208" s="89">
        <f t="shared" si="13"/>
        <v>259497</v>
      </c>
      <c r="H208" s="90">
        <f t="shared" si="14"/>
        <v>2354810</v>
      </c>
      <c r="I208" s="139"/>
      <c r="J208" s="94"/>
      <c r="K208" s="111"/>
      <c r="L208" s="137"/>
    </row>
    <row r="209" spans="1:12" ht="16.5" customHeight="1">
      <c r="A209" s="136">
        <f t="shared" si="15"/>
        <v>39141</v>
      </c>
      <c r="B209" s="95">
        <v>18749</v>
      </c>
      <c r="C209" s="95">
        <v>1882844</v>
      </c>
      <c r="D209" s="92">
        <f t="shared" si="12"/>
        <v>1901593</v>
      </c>
      <c r="E209" s="95">
        <v>3589</v>
      </c>
      <c r="F209" s="95">
        <v>228945</v>
      </c>
      <c r="G209" s="89">
        <f t="shared" si="13"/>
        <v>232534</v>
      </c>
      <c r="H209" s="90">
        <f t="shared" si="14"/>
        <v>2134127</v>
      </c>
      <c r="I209" s="139"/>
      <c r="J209" s="94"/>
      <c r="K209" s="111"/>
      <c r="L209" s="137"/>
    </row>
    <row r="210" spans="1:12" ht="16.5" customHeight="1">
      <c r="A210" s="136">
        <f t="shared" si="15"/>
        <v>39172</v>
      </c>
      <c r="B210" s="95">
        <v>52601</v>
      </c>
      <c r="C210" s="95">
        <v>2102175</v>
      </c>
      <c r="D210" s="92">
        <f t="shared" si="12"/>
        <v>2154776</v>
      </c>
      <c r="E210" s="95">
        <v>3445</v>
      </c>
      <c r="F210" s="95">
        <v>262164</v>
      </c>
      <c r="G210" s="89">
        <f t="shared" si="13"/>
        <v>265609</v>
      </c>
      <c r="H210" s="90">
        <f t="shared" si="14"/>
        <v>2420385</v>
      </c>
      <c r="I210" s="139"/>
      <c r="J210" s="94"/>
      <c r="K210" s="111"/>
      <c r="L210" s="137"/>
    </row>
    <row r="211" spans="1:12" ht="16.5" customHeight="1">
      <c r="A211" s="136">
        <f t="shared" si="15"/>
        <v>39202</v>
      </c>
      <c r="B211" s="95">
        <v>28135</v>
      </c>
      <c r="C211" s="95">
        <v>1871463</v>
      </c>
      <c r="D211" s="92">
        <f t="shared" si="12"/>
        <v>1899598</v>
      </c>
      <c r="E211" s="95">
        <v>3127</v>
      </c>
      <c r="F211" s="95">
        <v>245983</v>
      </c>
      <c r="G211" s="89">
        <f t="shared" si="13"/>
        <v>249110</v>
      </c>
      <c r="H211" s="90">
        <f t="shared" si="14"/>
        <v>2148708</v>
      </c>
      <c r="I211" s="139"/>
      <c r="J211" s="94"/>
      <c r="K211" s="111"/>
      <c r="L211" s="137"/>
    </row>
    <row r="212" spans="1:12" ht="16.5" customHeight="1">
      <c r="A212" s="136">
        <f t="shared" si="15"/>
        <v>39233</v>
      </c>
      <c r="B212" s="95">
        <v>94209</v>
      </c>
      <c r="C212" s="95">
        <v>2130704</v>
      </c>
      <c r="D212" s="92">
        <f t="shared" si="12"/>
        <v>2224913</v>
      </c>
      <c r="E212" s="95">
        <v>4769</v>
      </c>
      <c r="F212" s="95">
        <v>307639</v>
      </c>
      <c r="G212" s="89">
        <f t="shared" si="13"/>
        <v>312408</v>
      </c>
      <c r="H212" s="90">
        <f t="shared" si="14"/>
        <v>2537321</v>
      </c>
      <c r="I212" s="139"/>
      <c r="J212" s="94"/>
      <c r="K212" s="111"/>
      <c r="L212" s="137"/>
    </row>
    <row r="213" spans="1:12" ht="16.5" customHeight="1">
      <c r="A213" s="136">
        <f t="shared" si="15"/>
        <v>39263</v>
      </c>
      <c r="B213" s="95">
        <v>141794</v>
      </c>
      <c r="C213" s="95">
        <v>1663631</v>
      </c>
      <c r="D213" s="92">
        <f t="shared" si="12"/>
        <v>1805425</v>
      </c>
      <c r="E213" s="95">
        <v>3524</v>
      </c>
      <c r="F213" s="95">
        <v>289320</v>
      </c>
      <c r="G213" s="89">
        <f t="shared" si="13"/>
        <v>292844</v>
      </c>
      <c r="H213" s="90">
        <f t="shared" si="14"/>
        <v>2098269</v>
      </c>
      <c r="I213" s="139"/>
      <c r="J213" s="94"/>
      <c r="K213" s="111"/>
      <c r="L213" s="137"/>
    </row>
    <row r="214" spans="1:12" ht="16.5" customHeight="1">
      <c r="A214" s="136">
        <f t="shared" si="15"/>
        <v>39294</v>
      </c>
      <c r="B214" s="95">
        <v>208960</v>
      </c>
      <c r="C214" s="95">
        <v>1724444</v>
      </c>
      <c r="D214" s="92">
        <f t="shared" si="12"/>
        <v>1933404</v>
      </c>
      <c r="E214" s="95">
        <v>4767</v>
      </c>
      <c r="F214" s="95">
        <v>323176</v>
      </c>
      <c r="G214" s="89">
        <f t="shared" si="13"/>
        <v>327943</v>
      </c>
      <c r="H214" s="90">
        <f t="shared" si="14"/>
        <v>2261347</v>
      </c>
      <c r="I214" s="139"/>
      <c r="J214" s="94"/>
      <c r="K214" s="111"/>
      <c r="L214" s="137"/>
    </row>
    <row r="215" spans="1:12" ht="16.5" customHeight="1">
      <c r="A215" s="136">
        <f t="shared" si="15"/>
        <v>39325</v>
      </c>
      <c r="B215" s="95">
        <v>175399</v>
      </c>
      <c r="C215" s="95">
        <v>1772561</v>
      </c>
      <c r="D215" s="92">
        <f t="shared" si="12"/>
        <v>1947960</v>
      </c>
      <c r="E215" s="95">
        <v>6758</v>
      </c>
      <c r="F215" s="95">
        <v>286266</v>
      </c>
      <c r="G215" s="89">
        <f t="shared" si="13"/>
        <v>293024</v>
      </c>
      <c r="H215" s="90">
        <f t="shared" si="14"/>
        <v>2240984</v>
      </c>
      <c r="I215" s="139"/>
      <c r="J215" s="94"/>
      <c r="K215" s="111"/>
      <c r="L215" s="137"/>
    </row>
    <row r="216" spans="1:12" ht="16.5" customHeight="1">
      <c r="A216" s="136">
        <f t="shared" si="15"/>
        <v>39355</v>
      </c>
      <c r="B216" s="95">
        <v>215962</v>
      </c>
      <c r="C216" s="95">
        <v>1725865</v>
      </c>
      <c r="D216" s="92">
        <f t="shared" si="12"/>
        <v>1941827</v>
      </c>
      <c r="E216" s="95">
        <v>13554</v>
      </c>
      <c r="F216" s="95">
        <v>297962</v>
      </c>
      <c r="G216" s="89">
        <f t="shared" si="13"/>
        <v>311516</v>
      </c>
      <c r="H216" s="90">
        <f t="shared" si="14"/>
        <v>2253343</v>
      </c>
      <c r="I216" s="139"/>
      <c r="J216" s="94"/>
      <c r="K216" s="111"/>
      <c r="L216" s="137"/>
    </row>
    <row r="217" spans="1:12" ht="16.5" customHeight="1">
      <c r="A217" s="136">
        <f t="shared" si="15"/>
        <v>39386</v>
      </c>
      <c r="B217" s="95">
        <v>239201</v>
      </c>
      <c r="C217" s="95">
        <v>2287582</v>
      </c>
      <c r="D217" s="92">
        <f t="shared" si="12"/>
        <v>2526783</v>
      </c>
      <c r="E217" s="95">
        <v>14453</v>
      </c>
      <c r="F217" s="95">
        <v>294699</v>
      </c>
      <c r="G217" s="89">
        <f t="shared" si="13"/>
        <v>309152</v>
      </c>
      <c r="H217" s="90">
        <f t="shared" si="14"/>
        <v>2835935</v>
      </c>
      <c r="I217" s="139"/>
      <c r="J217" s="94"/>
      <c r="K217" s="111"/>
      <c r="L217" s="137"/>
    </row>
    <row r="218" spans="1:12" ht="16.5" customHeight="1">
      <c r="A218" s="136">
        <f t="shared" si="15"/>
        <v>39416</v>
      </c>
      <c r="B218" s="95">
        <v>123020</v>
      </c>
      <c r="C218" s="95">
        <v>2106122</v>
      </c>
      <c r="D218" s="92">
        <f t="shared" si="12"/>
        <v>2229142</v>
      </c>
      <c r="E218" s="95">
        <v>15991</v>
      </c>
      <c r="F218" s="95">
        <v>299268</v>
      </c>
      <c r="G218" s="89">
        <f t="shared" si="13"/>
        <v>315259</v>
      </c>
      <c r="H218" s="90">
        <f t="shared" si="14"/>
        <v>2544401</v>
      </c>
      <c r="I218" s="139"/>
      <c r="J218" s="94"/>
      <c r="K218" s="111"/>
      <c r="L218" s="137"/>
    </row>
    <row r="219" spans="1:12" ht="16.5" customHeight="1">
      <c r="A219" s="136">
        <f t="shared" si="15"/>
        <v>39447</v>
      </c>
      <c r="B219" s="95">
        <v>50710</v>
      </c>
      <c r="C219" s="95">
        <v>2017089</v>
      </c>
      <c r="D219" s="92">
        <f t="shared" si="12"/>
        <v>2067799</v>
      </c>
      <c r="E219" s="95">
        <v>7714</v>
      </c>
      <c r="F219" s="95">
        <v>281619</v>
      </c>
      <c r="G219" s="89">
        <f t="shared" si="13"/>
        <v>289333</v>
      </c>
      <c r="H219" s="90">
        <f t="shared" si="14"/>
        <v>2357132</v>
      </c>
      <c r="I219" s="139"/>
      <c r="J219" s="94"/>
      <c r="K219" s="111"/>
      <c r="L219" s="137"/>
    </row>
    <row r="220" spans="1:12" ht="16.5" customHeight="1">
      <c r="A220" s="136">
        <f t="shared" si="15"/>
        <v>39478</v>
      </c>
      <c r="B220" s="95">
        <v>46762</v>
      </c>
      <c r="C220" s="95">
        <v>1895610</v>
      </c>
      <c r="D220" s="92">
        <f t="shared" si="12"/>
        <v>1942372</v>
      </c>
      <c r="E220" s="95">
        <v>8513</v>
      </c>
      <c r="F220" s="95">
        <v>322661</v>
      </c>
      <c r="G220" s="89">
        <f t="shared" si="13"/>
        <v>331174</v>
      </c>
      <c r="H220" s="90">
        <f t="shared" si="14"/>
        <v>2273546</v>
      </c>
      <c r="I220" s="139"/>
      <c r="J220" s="94"/>
      <c r="K220" s="111"/>
      <c r="L220" s="137"/>
    </row>
    <row r="221" spans="1:12" ht="16.5" customHeight="1">
      <c r="A221" s="136">
        <f t="shared" si="15"/>
        <v>39507</v>
      </c>
      <c r="B221" s="95">
        <v>35010</v>
      </c>
      <c r="C221" s="95">
        <v>1828897</v>
      </c>
      <c r="D221" s="92">
        <f t="shared" si="12"/>
        <v>1863907</v>
      </c>
      <c r="E221" s="95">
        <v>10262</v>
      </c>
      <c r="F221" s="95">
        <v>271012</v>
      </c>
      <c r="G221" s="89">
        <f t="shared" si="13"/>
        <v>281274</v>
      </c>
      <c r="H221" s="90">
        <f t="shared" si="14"/>
        <v>2145181</v>
      </c>
      <c r="I221" s="139"/>
      <c r="J221" s="94"/>
      <c r="K221" s="111"/>
      <c r="L221" s="137"/>
    </row>
    <row r="222" spans="1:12" ht="16.5" customHeight="1">
      <c r="A222" s="136">
        <f t="shared" si="15"/>
        <v>39538</v>
      </c>
      <c r="B222" s="95">
        <v>158977</v>
      </c>
      <c r="C222" s="95">
        <v>1871622</v>
      </c>
      <c r="D222" s="92">
        <f t="shared" si="12"/>
        <v>2030599</v>
      </c>
      <c r="E222" s="95">
        <v>12437</v>
      </c>
      <c r="F222" s="95">
        <v>307917</v>
      </c>
      <c r="G222" s="89">
        <f t="shared" si="13"/>
        <v>320354</v>
      </c>
      <c r="H222" s="90">
        <f t="shared" si="14"/>
        <v>2350953</v>
      </c>
      <c r="I222" s="139"/>
      <c r="J222" s="94"/>
      <c r="K222" s="111"/>
      <c r="L222" s="137"/>
    </row>
    <row r="223" spans="1:12" ht="16.5" customHeight="1">
      <c r="A223" s="136">
        <f t="shared" si="15"/>
        <v>39568</v>
      </c>
      <c r="B223" s="95">
        <v>131732</v>
      </c>
      <c r="C223" s="95">
        <v>1906240</v>
      </c>
      <c r="D223" s="92">
        <f t="shared" si="12"/>
        <v>2037972</v>
      </c>
      <c r="E223" s="95">
        <v>8884</v>
      </c>
      <c r="F223" s="95">
        <v>302774</v>
      </c>
      <c r="G223" s="89">
        <f t="shared" si="13"/>
        <v>311658</v>
      </c>
      <c r="H223" s="90">
        <f t="shared" si="14"/>
        <v>2349630</v>
      </c>
      <c r="I223" s="139"/>
      <c r="J223" s="94"/>
      <c r="K223" s="111"/>
      <c r="L223" s="137"/>
    </row>
    <row r="224" spans="1:12" ht="16.5" customHeight="1">
      <c r="A224" s="136">
        <f t="shared" si="15"/>
        <v>39599</v>
      </c>
      <c r="B224" s="95">
        <v>208392</v>
      </c>
      <c r="C224" s="95">
        <v>1483007</v>
      </c>
      <c r="D224" s="92">
        <f t="shared" si="12"/>
        <v>1691399</v>
      </c>
      <c r="E224" s="95">
        <v>11033</v>
      </c>
      <c r="F224" s="95">
        <v>290568</v>
      </c>
      <c r="G224" s="89">
        <f t="shared" si="13"/>
        <v>301601</v>
      </c>
      <c r="H224" s="90">
        <f t="shared" si="14"/>
        <v>1993000</v>
      </c>
      <c r="I224" s="139"/>
      <c r="J224" s="94"/>
      <c r="K224" s="111"/>
      <c r="L224" s="137"/>
    </row>
    <row r="225" spans="1:12" ht="16.5" customHeight="1">
      <c r="A225" s="136">
        <f t="shared" si="15"/>
        <v>39629</v>
      </c>
      <c r="B225" s="95">
        <v>140326</v>
      </c>
      <c r="C225" s="95">
        <v>1427742</v>
      </c>
      <c r="D225" s="92">
        <f t="shared" si="12"/>
        <v>1568068</v>
      </c>
      <c r="E225" s="95">
        <v>13528</v>
      </c>
      <c r="F225" s="95">
        <v>260125</v>
      </c>
      <c r="G225" s="89">
        <f t="shared" si="13"/>
        <v>273653</v>
      </c>
      <c r="H225" s="90">
        <f t="shared" si="14"/>
        <v>1841721</v>
      </c>
      <c r="I225" s="139"/>
      <c r="J225" s="94"/>
      <c r="K225" s="111"/>
      <c r="L225" s="137"/>
    </row>
    <row r="226" spans="1:12" ht="16.5" customHeight="1">
      <c r="A226" s="136">
        <f t="shared" si="15"/>
        <v>39660</v>
      </c>
      <c r="B226" s="95">
        <v>281901</v>
      </c>
      <c r="C226" s="95">
        <v>1498501</v>
      </c>
      <c r="D226" s="92">
        <f t="shared" si="12"/>
        <v>1780402</v>
      </c>
      <c r="E226" s="95">
        <v>11136</v>
      </c>
      <c r="F226" s="95">
        <v>296119</v>
      </c>
      <c r="G226" s="89">
        <f t="shared" si="13"/>
        <v>307255</v>
      </c>
      <c r="H226" s="90">
        <f t="shared" si="14"/>
        <v>2087657</v>
      </c>
      <c r="I226" s="139"/>
      <c r="J226" s="94"/>
      <c r="K226" s="111"/>
      <c r="L226" s="137"/>
    </row>
    <row r="227" spans="1:12" ht="16.5" customHeight="1">
      <c r="A227" s="136">
        <f t="shared" si="15"/>
        <v>39691</v>
      </c>
      <c r="B227" s="95">
        <v>297745</v>
      </c>
      <c r="C227" s="95">
        <v>1595616</v>
      </c>
      <c r="D227" s="92">
        <f t="shared" si="12"/>
        <v>1893361</v>
      </c>
      <c r="E227" s="95">
        <v>7124</v>
      </c>
      <c r="F227" s="95">
        <v>297617</v>
      </c>
      <c r="G227" s="89">
        <f t="shared" si="13"/>
        <v>304741</v>
      </c>
      <c r="H227" s="90">
        <f t="shared" si="14"/>
        <v>2198102</v>
      </c>
      <c r="I227" s="139"/>
      <c r="J227" s="94"/>
      <c r="K227" s="111"/>
      <c r="L227" s="137"/>
    </row>
    <row r="228" spans="1:12" ht="16.5" customHeight="1">
      <c r="A228" s="136">
        <f t="shared" si="15"/>
        <v>39721</v>
      </c>
      <c r="B228" s="95">
        <v>318523</v>
      </c>
      <c r="C228" s="95">
        <v>2386871</v>
      </c>
      <c r="D228" s="92">
        <f t="shared" si="12"/>
        <v>2705394</v>
      </c>
      <c r="E228" s="95">
        <v>12685</v>
      </c>
      <c r="F228" s="95">
        <v>284332</v>
      </c>
      <c r="G228" s="89">
        <f t="shared" si="13"/>
        <v>297017</v>
      </c>
      <c r="H228" s="90">
        <f t="shared" si="14"/>
        <v>3002411</v>
      </c>
      <c r="I228" s="139"/>
      <c r="J228" s="94"/>
      <c r="K228" s="111"/>
      <c r="L228" s="137"/>
    </row>
    <row r="229" spans="1:12" ht="16.5" customHeight="1">
      <c r="A229" s="136">
        <f t="shared" si="15"/>
        <v>39752</v>
      </c>
      <c r="B229" s="95">
        <v>198256</v>
      </c>
      <c r="C229" s="95">
        <v>2605947</v>
      </c>
      <c r="D229" s="92">
        <f t="shared" si="12"/>
        <v>2804203</v>
      </c>
      <c r="E229" s="95">
        <v>11691</v>
      </c>
      <c r="F229" s="95">
        <v>262765</v>
      </c>
      <c r="G229" s="89">
        <f t="shared" si="13"/>
        <v>274456</v>
      </c>
      <c r="H229" s="90">
        <f t="shared" si="14"/>
        <v>3078659</v>
      </c>
      <c r="I229" s="139"/>
      <c r="J229" s="94"/>
      <c r="K229" s="111"/>
      <c r="L229" s="137"/>
    </row>
    <row r="230" spans="1:12" ht="16.5" customHeight="1">
      <c r="A230" s="136">
        <f t="shared" si="15"/>
        <v>39782</v>
      </c>
      <c r="B230" s="95">
        <v>106829</v>
      </c>
      <c r="C230" s="95">
        <v>2616602</v>
      </c>
      <c r="D230" s="92">
        <f t="shared" si="12"/>
        <v>2723431</v>
      </c>
      <c r="E230" s="95">
        <v>2239</v>
      </c>
      <c r="F230" s="95">
        <v>218455</v>
      </c>
      <c r="G230" s="89">
        <f t="shared" si="13"/>
        <v>220694</v>
      </c>
      <c r="H230" s="90">
        <f t="shared" si="14"/>
        <v>2944125</v>
      </c>
      <c r="I230" s="139"/>
      <c r="J230" s="94"/>
      <c r="K230" s="111"/>
      <c r="L230" s="137"/>
    </row>
    <row r="231" spans="1:12" ht="16.5" customHeight="1">
      <c r="A231" s="136">
        <f t="shared" si="15"/>
        <v>39813</v>
      </c>
      <c r="B231" s="95">
        <v>154229</v>
      </c>
      <c r="C231" s="95">
        <v>2841470</v>
      </c>
      <c r="D231" s="92">
        <f t="shared" si="12"/>
        <v>2995699</v>
      </c>
      <c r="E231" s="95">
        <v>1422</v>
      </c>
      <c r="F231" s="95">
        <v>250586</v>
      </c>
      <c r="G231" s="89">
        <f t="shared" si="13"/>
        <v>252008</v>
      </c>
      <c r="H231" s="90">
        <f t="shared" si="14"/>
        <v>3247707</v>
      </c>
      <c r="I231" s="139"/>
      <c r="J231" s="94"/>
      <c r="K231" s="111"/>
      <c r="L231" s="137"/>
    </row>
    <row r="232" spans="1:12" ht="16.5" customHeight="1">
      <c r="A232" s="136">
        <f t="shared" si="15"/>
        <v>39844</v>
      </c>
      <c r="B232" s="95">
        <v>43165</v>
      </c>
      <c r="C232" s="95">
        <v>2063742</v>
      </c>
      <c r="D232" s="92">
        <f t="shared" si="12"/>
        <v>2106907</v>
      </c>
      <c r="E232" s="95">
        <v>1724</v>
      </c>
      <c r="F232" s="95">
        <v>213974</v>
      </c>
      <c r="G232" s="89">
        <f t="shared" si="13"/>
        <v>215698</v>
      </c>
      <c r="H232" s="90">
        <f t="shared" si="14"/>
        <v>2322605</v>
      </c>
      <c r="I232" s="139"/>
      <c r="J232" s="94"/>
      <c r="K232" s="111"/>
      <c r="L232" s="137"/>
    </row>
    <row r="233" spans="1:12" ht="16.5" customHeight="1">
      <c r="A233" s="136">
        <f t="shared" si="15"/>
        <v>39872</v>
      </c>
      <c r="B233" s="95">
        <v>41500</v>
      </c>
      <c r="C233" s="95">
        <v>2358498</v>
      </c>
      <c r="D233" s="92">
        <f t="shared" si="12"/>
        <v>2399998</v>
      </c>
      <c r="E233" s="95">
        <v>2022</v>
      </c>
      <c r="F233" s="95">
        <v>224445</v>
      </c>
      <c r="G233" s="89">
        <f t="shared" si="13"/>
        <v>226467</v>
      </c>
      <c r="H233" s="90">
        <f t="shared" si="14"/>
        <v>2626465</v>
      </c>
      <c r="I233" s="139"/>
      <c r="J233" s="94"/>
      <c r="K233" s="111"/>
      <c r="L233" s="137"/>
    </row>
    <row r="234" spans="1:12" ht="16.5" customHeight="1">
      <c r="A234" s="136">
        <f t="shared" si="15"/>
        <v>39903</v>
      </c>
      <c r="B234" s="95">
        <v>34338</v>
      </c>
      <c r="C234" s="95">
        <v>2301186</v>
      </c>
      <c r="D234" s="92">
        <f t="shared" si="12"/>
        <v>2335524</v>
      </c>
      <c r="E234" s="95">
        <v>16117</v>
      </c>
      <c r="F234" s="95">
        <v>250185</v>
      </c>
      <c r="G234" s="89">
        <f t="shared" si="13"/>
        <v>266302</v>
      </c>
      <c r="H234" s="90">
        <f t="shared" si="14"/>
        <v>2601826</v>
      </c>
      <c r="I234" s="139"/>
      <c r="J234" s="94"/>
      <c r="K234" s="111"/>
      <c r="L234" s="137"/>
    </row>
    <row r="235" spans="1:12" ht="16.5" customHeight="1">
      <c r="A235" s="136">
        <f t="shared" si="15"/>
        <v>39933</v>
      </c>
      <c r="B235" s="95">
        <v>69715</v>
      </c>
      <c r="C235" s="95">
        <v>2181716</v>
      </c>
      <c r="D235" s="92">
        <f t="shared" si="12"/>
        <v>2251431</v>
      </c>
      <c r="E235" s="95">
        <v>1826</v>
      </c>
      <c r="F235" s="95">
        <v>252183</v>
      </c>
      <c r="G235" s="89">
        <f t="shared" si="13"/>
        <v>254009</v>
      </c>
      <c r="H235" s="90">
        <f t="shared" si="14"/>
        <v>2505440</v>
      </c>
      <c r="I235" s="139"/>
      <c r="J235" s="94"/>
      <c r="K235" s="111"/>
      <c r="L235" s="137"/>
    </row>
    <row r="236" spans="1:12" ht="16.5" customHeight="1">
      <c r="A236" s="136">
        <f t="shared" si="15"/>
        <v>39964</v>
      </c>
      <c r="B236" s="95">
        <v>184696</v>
      </c>
      <c r="C236" s="95">
        <v>2069755</v>
      </c>
      <c r="D236" s="92">
        <f t="shared" si="12"/>
        <v>2254451</v>
      </c>
      <c r="E236" s="95">
        <v>9661</v>
      </c>
      <c r="F236" s="95">
        <v>234246</v>
      </c>
      <c r="G236" s="89">
        <f t="shared" si="13"/>
        <v>243907</v>
      </c>
      <c r="H236" s="90">
        <f t="shared" si="14"/>
        <v>2498358</v>
      </c>
      <c r="I236" s="139"/>
      <c r="J236" s="94"/>
      <c r="K236" s="111"/>
      <c r="L236" s="137"/>
    </row>
    <row r="237" spans="1:12" ht="16.5" customHeight="1">
      <c r="A237" s="136">
        <f t="shared" si="15"/>
        <v>39994</v>
      </c>
      <c r="B237" s="95">
        <v>136950</v>
      </c>
      <c r="C237" s="95">
        <v>2023848</v>
      </c>
      <c r="D237" s="92">
        <f t="shared" si="12"/>
        <v>2160798</v>
      </c>
      <c r="E237" s="95">
        <v>12763</v>
      </c>
      <c r="F237" s="95">
        <v>224003</v>
      </c>
      <c r="G237" s="89">
        <f t="shared" si="13"/>
        <v>236766</v>
      </c>
      <c r="H237" s="90">
        <f t="shared" si="14"/>
        <v>2397564</v>
      </c>
      <c r="I237" s="139"/>
      <c r="J237" s="94"/>
      <c r="K237" s="111"/>
      <c r="L237" s="137"/>
    </row>
    <row r="238" spans="1:12" ht="16.5" customHeight="1">
      <c r="A238" s="136">
        <f t="shared" si="15"/>
        <v>40025</v>
      </c>
      <c r="B238" s="95">
        <v>137832</v>
      </c>
      <c r="C238" s="95">
        <v>1858998</v>
      </c>
      <c r="D238" s="92">
        <f t="shared" si="12"/>
        <v>1996830</v>
      </c>
      <c r="E238" s="95">
        <v>16063</v>
      </c>
      <c r="F238" s="95">
        <v>258079</v>
      </c>
      <c r="G238" s="89">
        <f t="shared" si="13"/>
        <v>274142</v>
      </c>
      <c r="H238" s="90">
        <f t="shared" si="14"/>
        <v>2270972</v>
      </c>
      <c r="I238" s="139"/>
      <c r="J238" s="94"/>
      <c r="K238" s="111"/>
      <c r="L238" s="137"/>
    </row>
    <row r="239" spans="1:12" ht="16.5" customHeight="1">
      <c r="A239" s="136">
        <f t="shared" si="15"/>
        <v>40056</v>
      </c>
      <c r="B239" s="95">
        <v>135053</v>
      </c>
      <c r="C239" s="95">
        <v>2119904</v>
      </c>
      <c r="D239" s="92">
        <f t="shared" si="12"/>
        <v>2254957</v>
      </c>
      <c r="E239" s="95">
        <v>10871</v>
      </c>
      <c r="F239" s="95">
        <v>213960</v>
      </c>
      <c r="G239" s="89">
        <f t="shared" si="13"/>
        <v>224831</v>
      </c>
      <c r="H239" s="90">
        <f t="shared" si="14"/>
        <v>2479788</v>
      </c>
      <c r="I239" s="139"/>
      <c r="J239" s="94"/>
      <c r="K239" s="111"/>
      <c r="L239" s="137"/>
    </row>
    <row r="240" spans="1:12" ht="16.5" customHeight="1">
      <c r="A240" s="136">
        <f t="shared" si="15"/>
        <v>40086</v>
      </c>
      <c r="B240" s="95">
        <v>131654</v>
      </c>
      <c r="C240" s="95">
        <v>2287398</v>
      </c>
      <c r="D240" s="92">
        <f t="shared" si="12"/>
        <v>2419052</v>
      </c>
      <c r="E240" s="95">
        <v>7550</v>
      </c>
      <c r="F240" s="95">
        <v>262386</v>
      </c>
      <c r="G240" s="89">
        <f t="shared" si="13"/>
        <v>269936</v>
      </c>
      <c r="H240" s="90">
        <f t="shared" si="14"/>
        <v>2688988</v>
      </c>
      <c r="I240" s="139"/>
      <c r="J240" s="94"/>
      <c r="K240" s="111"/>
      <c r="L240" s="137"/>
    </row>
    <row r="241" spans="1:12" ht="16.5" customHeight="1">
      <c r="A241" s="136">
        <f t="shared" si="15"/>
        <v>40117</v>
      </c>
      <c r="B241" s="95">
        <v>68299</v>
      </c>
      <c r="C241" s="95">
        <v>2495745</v>
      </c>
      <c r="D241" s="92">
        <f t="shared" si="12"/>
        <v>2564044</v>
      </c>
      <c r="E241" s="95">
        <v>5190</v>
      </c>
      <c r="F241" s="95">
        <v>263777</v>
      </c>
      <c r="G241" s="89">
        <f t="shared" si="13"/>
        <v>268967</v>
      </c>
      <c r="H241" s="90">
        <f t="shared" si="14"/>
        <v>2833011</v>
      </c>
      <c r="I241" s="139"/>
      <c r="J241" s="94"/>
      <c r="K241" s="111"/>
      <c r="L241" s="137"/>
    </row>
    <row r="242" spans="1:12" ht="16.5" customHeight="1">
      <c r="A242" s="136">
        <f t="shared" si="15"/>
        <v>40147</v>
      </c>
      <c r="B242" s="95">
        <v>51994</v>
      </c>
      <c r="C242" s="95">
        <v>2299146</v>
      </c>
      <c r="D242" s="92">
        <f t="shared" si="12"/>
        <v>2351140</v>
      </c>
      <c r="E242" s="95">
        <v>2217</v>
      </c>
      <c r="F242" s="95">
        <v>238751</v>
      </c>
      <c r="G242" s="89">
        <f t="shared" si="13"/>
        <v>240968</v>
      </c>
      <c r="H242" s="90">
        <f t="shared" si="14"/>
        <v>2592108</v>
      </c>
      <c r="I242" s="139"/>
      <c r="J242" s="94"/>
      <c r="K242" s="111"/>
      <c r="L242" s="137"/>
    </row>
    <row r="243" spans="1:12" ht="16.5" customHeight="1">
      <c r="A243" s="136">
        <f t="shared" si="15"/>
        <v>40178</v>
      </c>
      <c r="B243" s="95">
        <v>80749</v>
      </c>
      <c r="C243" s="95">
        <v>2194752</v>
      </c>
      <c r="D243" s="92">
        <f t="shared" si="12"/>
        <v>2275501</v>
      </c>
      <c r="E243" s="95">
        <v>6424</v>
      </c>
      <c r="F243" s="95">
        <v>276109</v>
      </c>
      <c r="G243" s="89">
        <f t="shared" si="13"/>
        <v>282533</v>
      </c>
      <c r="H243" s="90">
        <f t="shared" si="14"/>
        <v>2558034</v>
      </c>
      <c r="I243" s="139"/>
      <c r="J243" s="94"/>
      <c r="K243" s="111"/>
      <c r="L243" s="137"/>
    </row>
    <row r="244" spans="1:12" ht="16.5" customHeight="1">
      <c r="A244" s="136">
        <f t="shared" si="15"/>
        <v>40209</v>
      </c>
      <c r="B244" s="95">
        <v>44047</v>
      </c>
      <c r="C244" s="95">
        <v>2206513</v>
      </c>
      <c r="D244" s="92">
        <f t="shared" si="12"/>
        <v>2250560</v>
      </c>
      <c r="E244" s="95">
        <v>3610</v>
      </c>
      <c r="F244" s="95">
        <v>240759</v>
      </c>
      <c r="G244" s="89">
        <f t="shared" si="13"/>
        <v>244369</v>
      </c>
      <c r="H244" s="90">
        <f t="shared" si="14"/>
        <v>2494929</v>
      </c>
      <c r="I244" s="139"/>
      <c r="J244" s="94"/>
      <c r="K244" s="111"/>
      <c r="L244" s="137"/>
    </row>
    <row r="245" spans="1:12" ht="16.5" customHeight="1">
      <c r="A245" s="136">
        <f t="shared" si="15"/>
        <v>40237</v>
      </c>
      <c r="B245" s="95">
        <v>22506</v>
      </c>
      <c r="C245" s="95">
        <v>2000575</v>
      </c>
      <c r="D245" s="92">
        <f t="shared" si="12"/>
        <v>2023081</v>
      </c>
      <c r="E245" s="95">
        <v>7971</v>
      </c>
      <c r="F245" s="95">
        <v>237582</v>
      </c>
      <c r="G245" s="89">
        <f t="shared" si="13"/>
        <v>245553</v>
      </c>
      <c r="H245" s="90">
        <f t="shared" si="14"/>
        <v>2268634</v>
      </c>
      <c r="I245" s="139"/>
      <c r="J245" s="94"/>
      <c r="K245" s="111"/>
      <c r="L245" s="137"/>
    </row>
    <row r="246" spans="1:12" ht="16.5" customHeight="1">
      <c r="A246" s="136">
        <f t="shared" si="15"/>
        <v>40268</v>
      </c>
      <c r="B246" s="95">
        <v>45839</v>
      </c>
      <c r="C246" s="95">
        <v>2349478</v>
      </c>
      <c r="D246" s="92">
        <f t="shared" si="12"/>
        <v>2395317</v>
      </c>
      <c r="E246" s="95">
        <v>4271</v>
      </c>
      <c r="F246" s="95">
        <v>264587</v>
      </c>
      <c r="G246" s="89">
        <f t="shared" si="13"/>
        <v>268858</v>
      </c>
      <c r="H246" s="90">
        <f t="shared" si="14"/>
        <v>2664175</v>
      </c>
      <c r="I246" s="139"/>
      <c r="J246" s="94"/>
      <c r="K246" s="111"/>
      <c r="L246" s="137"/>
    </row>
    <row r="247" spans="1:12" ht="16.5" customHeight="1">
      <c r="A247" s="136">
        <f t="shared" si="15"/>
        <v>40298</v>
      </c>
      <c r="B247" s="95">
        <v>22855</v>
      </c>
      <c r="C247" s="95">
        <v>1978257</v>
      </c>
      <c r="D247" s="92">
        <f t="shared" si="12"/>
        <v>2001112</v>
      </c>
      <c r="E247" s="95">
        <v>5069</v>
      </c>
      <c r="F247" s="95">
        <v>300129</v>
      </c>
      <c r="G247" s="89">
        <f t="shared" si="13"/>
        <v>305198</v>
      </c>
      <c r="H247" s="90">
        <f t="shared" si="14"/>
        <v>2306310</v>
      </c>
      <c r="I247" s="139"/>
      <c r="J247" s="94"/>
      <c r="K247" s="111"/>
      <c r="L247" s="137"/>
    </row>
    <row r="248" spans="1:12" ht="16.5" customHeight="1">
      <c r="A248" s="136">
        <f t="shared" si="15"/>
        <v>40329</v>
      </c>
      <c r="B248" s="95">
        <v>129675</v>
      </c>
      <c r="C248" s="95">
        <v>2095228</v>
      </c>
      <c r="D248" s="92">
        <f t="shared" si="12"/>
        <v>2224903</v>
      </c>
      <c r="E248" s="95">
        <v>4256</v>
      </c>
      <c r="F248" s="95">
        <v>313399</v>
      </c>
      <c r="G248" s="89">
        <f t="shared" si="13"/>
        <v>317655</v>
      </c>
      <c r="H248" s="90">
        <f t="shared" si="14"/>
        <v>2542558</v>
      </c>
      <c r="I248" s="139"/>
      <c r="J248" s="94"/>
      <c r="K248" s="111"/>
      <c r="L248" s="137"/>
    </row>
    <row r="249" spans="1:12" ht="16.5" customHeight="1">
      <c r="A249" s="136">
        <f t="shared" si="15"/>
        <v>40359</v>
      </c>
      <c r="B249" s="95">
        <v>165937</v>
      </c>
      <c r="C249" s="95">
        <v>1658186</v>
      </c>
      <c r="D249" s="92">
        <f t="shared" si="12"/>
        <v>1824123</v>
      </c>
      <c r="E249" s="95">
        <v>5762</v>
      </c>
      <c r="F249" s="95">
        <v>316192</v>
      </c>
      <c r="G249" s="89">
        <f t="shared" si="13"/>
        <v>321954</v>
      </c>
      <c r="H249" s="90">
        <f t="shared" si="14"/>
        <v>2146077</v>
      </c>
      <c r="I249" s="139"/>
      <c r="J249" s="94"/>
      <c r="K249" s="111"/>
      <c r="L249" s="137"/>
    </row>
    <row r="250" spans="1:12" ht="16.5" customHeight="1">
      <c r="A250" s="136">
        <f t="shared" si="15"/>
        <v>40390</v>
      </c>
      <c r="B250" s="95">
        <v>161200</v>
      </c>
      <c r="C250" s="95">
        <v>2027183</v>
      </c>
      <c r="D250" s="92">
        <f t="shared" si="12"/>
        <v>2188383</v>
      </c>
      <c r="E250" s="95">
        <v>4210</v>
      </c>
      <c r="F250" s="95">
        <v>276839</v>
      </c>
      <c r="G250" s="89">
        <f t="shared" si="13"/>
        <v>281049</v>
      </c>
      <c r="H250" s="90">
        <f t="shared" si="14"/>
        <v>2469432</v>
      </c>
      <c r="I250" s="139"/>
      <c r="J250" s="94"/>
      <c r="K250" s="111"/>
      <c r="L250" s="137"/>
    </row>
    <row r="251" spans="1:12" ht="16.5" customHeight="1">
      <c r="A251" s="136">
        <f t="shared" si="15"/>
        <v>40421</v>
      </c>
      <c r="B251" s="95">
        <v>133848</v>
      </c>
      <c r="C251" s="95">
        <v>2465948</v>
      </c>
      <c r="D251" s="92">
        <f t="shared" si="12"/>
        <v>2599796</v>
      </c>
      <c r="E251" s="95">
        <v>4713</v>
      </c>
      <c r="F251" s="95">
        <v>215240</v>
      </c>
      <c r="G251" s="89">
        <f t="shared" si="13"/>
        <v>219953</v>
      </c>
      <c r="H251" s="90">
        <f t="shared" si="14"/>
        <v>2819749</v>
      </c>
      <c r="I251" s="139"/>
      <c r="J251" s="94"/>
      <c r="K251" s="111"/>
      <c r="L251" s="137"/>
    </row>
    <row r="252" spans="1:12" ht="16.5" customHeight="1">
      <c r="A252" s="136">
        <f t="shared" si="15"/>
        <v>40451</v>
      </c>
      <c r="B252" s="95">
        <v>157028</v>
      </c>
      <c r="C252" s="95">
        <v>2828731</v>
      </c>
      <c r="D252" s="92">
        <f t="shared" si="12"/>
        <v>2985759</v>
      </c>
      <c r="E252" s="95">
        <v>5038</v>
      </c>
      <c r="F252" s="95">
        <v>297647</v>
      </c>
      <c r="G252" s="89">
        <f t="shared" si="13"/>
        <v>302685</v>
      </c>
      <c r="H252" s="90">
        <f t="shared" si="14"/>
        <v>3288444</v>
      </c>
      <c r="I252" s="139"/>
      <c r="J252" s="94"/>
      <c r="K252" s="111"/>
      <c r="L252" s="137"/>
    </row>
    <row r="253" spans="1:12" ht="16.5" customHeight="1">
      <c r="A253" s="136">
        <f t="shared" si="15"/>
        <v>40482</v>
      </c>
      <c r="B253" s="95">
        <v>114957</v>
      </c>
      <c r="C253" s="95">
        <v>3076669</v>
      </c>
      <c r="D253" s="92">
        <f t="shared" si="12"/>
        <v>3191626</v>
      </c>
      <c r="E253" s="95">
        <v>5782</v>
      </c>
      <c r="F253" s="95">
        <v>308130</v>
      </c>
      <c r="G253" s="89">
        <f t="shared" si="13"/>
        <v>313912</v>
      </c>
      <c r="H253" s="90">
        <f t="shared" si="14"/>
        <v>3505538</v>
      </c>
      <c r="I253" s="139"/>
      <c r="J253" s="94"/>
      <c r="K253" s="111"/>
      <c r="L253" s="137"/>
    </row>
    <row r="254" spans="1:12" ht="16.5" customHeight="1">
      <c r="A254" s="136">
        <f t="shared" si="15"/>
        <v>40512</v>
      </c>
      <c r="B254" s="95">
        <v>96502</v>
      </c>
      <c r="C254" s="95">
        <v>2830737</v>
      </c>
      <c r="D254" s="92">
        <f t="shared" si="12"/>
        <v>2927239</v>
      </c>
      <c r="E254" s="95">
        <v>5013</v>
      </c>
      <c r="F254" s="95">
        <v>270248</v>
      </c>
      <c r="G254" s="89">
        <f t="shared" si="13"/>
        <v>275261</v>
      </c>
      <c r="H254" s="90">
        <f t="shared" si="14"/>
        <v>3202500</v>
      </c>
      <c r="I254" s="139"/>
      <c r="J254" s="94"/>
      <c r="K254" s="111"/>
      <c r="L254" s="137"/>
    </row>
    <row r="255" spans="1:12" ht="16.5" customHeight="1">
      <c r="A255" s="136">
        <f t="shared" si="15"/>
        <v>40543</v>
      </c>
      <c r="B255" s="95">
        <v>74492</v>
      </c>
      <c r="C255" s="95">
        <v>3056632</v>
      </c>
      <c r="D255" s="92">
        <f t="shared" si="12"/>
        <v>3131124</v>
      </c>
      <c r="E255" s="95">
        <v>5448</v>
      </c>
      <c r="F255" s="95">
        <v>321378</v>
      </c>
      <c r="G255" s="89">
        <f t="shared" si="13"/>
        <v>326826</v>
      </c>
      <c r="H255" s="90">
        <f t="shared" si="14"/>
        <v>3457950</v>
      </c>
      <c r="I255" s="139"/>
      <c r="J255" s="94"/>
      <c r="K255" s="111"/>
      <c r="L255" s="137"/>
    </row>
    <row r="256" spans="1:12" ht="16.5" customHeight="1">
      <c r="A256" s="136">
        <f t="shared" si="15"/>
        <v>40574</v>
      </c>
      <c r="B256" s="95">
        <v>65597</v>
      </c>
      <c r="C256" s="95">
        <v>2527452</v>
      </c>
      <c r="D256" s="92">
        <f t="shared" si="12"/>
        <v>2593049</v>
      </c>
      <c r="E256" s="95">
        <v>5412</v>
      </c>
      <c r="F256" s="95">
        <v>203324</v>
      </c>
      <c r="G256" s="89">
        <f t="shared" si="13"/>
        <v>208736</v>
      </c>
      <c r="H256" s="90">
        <f t="shared" si="14"/>
        <v>2801785</v>
      </c>
      <c r="I256" s="139"/>
      <c r="J256" s="94"/>
      <c r="K256" s="111"/>
      <c r="L256" s="137"/>
    </row>
    <row r="257" spans="1:12" ht="16.5" customHeight="1">
      <c r="A257" s="136">
        <f t="shared" si="15"/>
        <v>40602</v>
      </c>
      <c r="B257" s="95">
        <v>53109</v>
      </c>
      <c r="C257" s="95">
        <v>2417655</v>
      </c>
      <c r="D257" s="92">
        <f t="shared" si="12"/>
        <v>2470764</v>
      </c>
      <c r="E257" s="95">
        <v>4784</v>
      </c>
      <c r="F257" s="95">
        <v>264862</v>
      </c>
      <c r="G257" s="89">
        <f t="shared" si="13"/>
        <v>269646</v>
      </c>
      <c r="H257" s="90">
        <f t="shared" si="14"/>
        <v>2740410</v>
      </c>
      <c r="I257" s="139"/>
      <c r="J257" s="94"/>
      <c r="K257" s="111"/>
      <c r="L257" s="137"/>
    </row>
    <row r="258" spans="1:12" ht="16.5" customHeight="1">
      <c r="A258" s="136">
        <f t="shared" si="15"/>
        <v>40633</v>
      </c>
      <c r="B258" s="95">
        <v>190848</v>
      </c>
      <c r="C258" s="95">
        <v>2213845</v>
      </c>
      <c r="D258" s="92">
        <f t="shared" si="12"/>
        <v>2404693</v>
      </c>
      <c r="E258" s="95">
        <v>5208</v>
      </c>
      <c r="F258" s="95">
        <v>363399</v>
      </c>
      <c r="G258" s="89">
        <f t="shared" si="13"/>
        <v>368607</v>
      </c>
      <c r="H258" s="90">
        <f t="shared" si="14"/>
        <v>2773300</v>
      </c>
      <c r="I258" s="139"/>
      <c r="J258" s="94"/>
      <c r="K258" s="111"/>
      <c r="L258" s="137"/>
    </row>
    <row r="259" spans="1:12" ht="16.5" customHeight="1">
      <c r="A259" s="136">
        <f t="shared" si="15"/>
        <v>40663</v>
      </c>
      <c r="B259" s="95">
        <v>322286</v>
      </c>
      <c r="C259" s="95">
        <v>2145720</v>
      </c>
      <c r="D259" s="92">
        <f t="shared" si="12"/>
        <v>2468006</v>
      </c>
      <c r="E259" s="95">
        <v>4945</v>
      </c>
      <c r="F259" s="95">
        <v>305656</v>
      </c>
      <c r="G259" s="89">
        <f t="shared" si="13"/>
        <v>310601</v>
      </c>
      <c r="H259" s="90">
        <f t="shared" si="14"/>
        <v>2778607</v>
      </c>
      <c r="I259" s="139"/>
      <c r="J259" s="94"/>
      <c r="K259" s="111"/>
      <c r="L259" s="137"/>
    </row>
    <row r="260" spans="1:12" ht="16.5" customHeight="1">
      <c r="A260" s="136">
        <f t="shared" si="15"/>
        <v>40694</v>
      </c>
      <c r="B260" s="95">
        <v>351306</v>
      </c>
      <c r="C260" s="95">
        <v>2054630</v>
      </c>
      <c r="D260" s="92">
        <f t="shared" si="12"/>
        <v>2405936</v>
      </c>
      <c r="E260" s="95">
        <v>7256</v>
      </c>
      <c r="F260" s="95">
        <v>260768</v>
      </c>
      <c r="G260" s="89">
        <f t="shared" si="13"/>
        <v>268024</v>
      </c>
      <c r="H260" s="90">
        <f t="shared" si="14"/>
        <v>2673960</v>
      </c>
      <c r="I260" s="139"/>
      <c r="J260" s="94"/>
      <c r="K260" s="111"/>
      <c r="L260" s="137"/>
    </row>
    <row r="261" spans="1:12" ht="16.5" customHeight="1">
      <c r="A261" s="136">
        <f t="shared" si="15"/>
        <v>40724</v>
      </c>
      <c r="B261" s="95">
        <v>414281</v>
      </c>
      <c r="C261" s="95">
        <v>2033609</v>
      </c>
      <c r="D261" s="92">
        <f t="shared" ref="D261:D268" si="16">B261+C261</f>
        <v>2447890</v>
      </c>
      <c r="E261" s="95">
        <v>5998</v>
      </c>
      <c r="F261" s="95">
        <v>305900</v>
      </c>
      <c r="G261" s="89">
        <f t="shared" ref="G261:G268" si="17">E261+F261</f>
        <v>311898</v>
      </c>
      <c r="H261" s="90">
        <f t="shared" ref="H261:H324" si="18">D261+G261</f>
        <v>2759788</v>
      </c>
      <c r="I261" s="139"/>
      <c r="J261" s="94"/>
      <c r="K261" s="111"/>
      <c r="L261" s="137"/>
    </row>
    <row r="262" spans="1:12" ht="16.5" customHeight="1">
      <c r="A262" s="136">
        <f t="shared" ref="A262:A325" si="19">EOMONTH(A261,1)</f>
        <v>40755</v>
      </c>
      <c r="B262" s="95">
        <v>265744</v>
      </c>
      <c r="C262" s="95">
        <v>1531881</v>
      </c>
      <c r="D262" s="92">
        <f t="shared" si="16"/>
        <v>1797625</v>
      </c>
      <c r="E262" s="95">
        <v>4748</v>
      </c>
      <c r="F262" s="95">
        <v>291460</v>
      </c>
      <c r="G262" s="89">
        <f t="shared" si="17"/>
        <v>296208</v>
      </c>
      <c r="H262" s="90">
        <f t="shared" si="18"/>
        <v>2093833</v>
      </c>
      <c r="I262" s="139"/>
      <c r="J262" s="94"/>
      <c r="K262" s="111"/>
      <c r="L262" s="137"/>
    </row>
    <row r="263" spans="1:12" ht="16.5" customHeight="1">
      <c r="A263" s="136">
        <f t="shared" si="19"/>
        <v>40786</v>
      </c>
      <c r="B263" s="95">
        <v>322282</v>
      </c>
      <c r="C263" s="95">
        <v>2318377</v>
      </c>
      <c r="D263" s="92">
        <f t="shared" si="16"/>
        <v>2640659</v>
      </c>
      <c r="E263" s="95">
        <v>5248</v>
      </c>
      <c r="F263" s="95">
        <v>315122</v>
      </c>
      <c r="G263" s="89">
        <f t="shared" si="17"/>
        <v>320370</v>
      </c>
      <c r="H263" s="90">
        <f t="shared" si="18"/>
        <v>2961029</v>
      </c>
      <c r="I263" s="139"/>
      <c r="J263" s="94"/>
      <c r="K263" s="111"/>
      <c r="L263" s="137"/>
    </row>
    <row r="264" spans="1:12" ht="16.5" customHeight="1">
      <c r="A264" s="136">
        <f t="shared" si="19"/>
        <v>40816</v>
      </c>
      <c r="B264" s="95">
        <v>222287</v>
      </c>
      <c r="C264" s="95">
        <v>2399669</v>
      </c>
      <c r="D264" s="92">
        <f t="shared" si="16"/>
        <v>2621956</v>
      </c>
      <c r="E264" s="95">
        <v>5438</v>
      </c>
      <c r="F264" s="95">
        <v>327383</v>
      </c>
      <c r="G264" s="89">
        <f t="shared" si="17"/>
        <v>332821</v>
      </c>
      <c r="H264" s="90">
        <f t="shared" si="18"/>
        <v>2954777</v>
      </c>
      <c r="I264" s="139"/>
      <c r="J264" s="94"/>
      <c r="K264" s="111"/>
      <c r="L264" s="137"/>
    </row>
    <row r="265" spans="1:12" ht="16.5" customHeight="1">
      <c r="A265" s="136">
        <f t="shared" si="19"/>
        <v>40847</v>
      </c>
      <c r="B265" s="95">
        <v>236160</v>
      </c>
      <c r="C265" s="95">
        <v>2692803</v>
      </c>
      <c r="D265" s="92">
        <f t="shared" si="16"/>
        <v>2928963</v>
      </c>
      <c r="E265" s="95">
        <v>6085</v>
      </c>
      <c r="F265" s="95">
        <v>251949</v>
      </c>
      <c r="G265" s="89">
        <f t="shared" si="17"/>
        <v>258034</v>
      </c>
      <c r="H265" s="90">
        <f t="shared" si="18"/>
        <v>3186997</v>
      </c>
      <c r="I265" s="139"/>
      <c r="J265" s="94"/>
      <c r="K265" s="111"/>
      <c r="L265" s="137"/>
    </row>
    <row r="266" spans="1:12" ht="16.5" customHeight="1">
      <c r="A266" s="136">
        <f t="shared" si="19"/>
        <v>40877</v>
      </c>
      <c r="B266" s="95">
        <v>143336</v>
      </c>
      <c r="C266" s="95">
        <v>2608042</v>
      </c>
      <c r="D266" s="92">
        <f t="shared" si="16"/>
        <v>2751378</v>
      </c>
      <c r="E266" s="95">
        <v>4033</v>
      </c>
      <c r="F266" s="95">
        <v>293753</v>
      </c>
      <c r="G266" s="89">
        <f t="shared" si="17"/>
        <v>297786</v>
      </c>
      <c r="H266" s="90">
        <f t="shared" si="18"/>
        <v>3049164</v>
      </c>
      <c r="I266" s="139"/>
      <c r="J266" s="94"/>
      <c r="K266" s="111"/>
      <c r="L266" s="137"/>
    </row>
    <row r="267" spans="1:12" ht="16.5" customHeight="1">
      <c r="A267" s="136">
        <f t="shared" si="19"/>
        <v>40908</v>
      </c>
      <c r="B267" s="95">
        <v>76005</v>
      </c>
      <c r="C267" s="95">
        <v>2534438</v>
      </c>
      <c r="D267" s="92">
        <f t="shared" si="16"/>
        <v>2610443</v>
      </c>
      <c r="E267" s="95">
        <v>6223</v>
      </c>
      <c r="F267" s="95">
        <v>415857</v>
      </c>
      <c r="G267" s="89">
        <f t="shared" si="17"/>
        <v>422080</v>
      </c>
      <c r="H267" s="90">
        <f t="shared" si="18"/>
        <v>3032523</v>
      </c>
      <c r="I267" s="139"/>
      <c r="J267" s="94"/>
      <c r="K267" s="111"/>
      <c r="L267" s="137"/>
    </row>
    <row r="268" spans="1:12" ht="16.5" customHeight="1">
      <c r="A268" s="136">
        <f t="shared" si="19"/>
        <v>40939</v>
      </c>
      <c r="B268" s="95">
        <v>37419</v>
      </c>
      <c r="C268" s="95">
        <v>1898550</v>
      </c>
      <c r="D268" s="92">
        <f t="shared" si="16"/>
        <v>1935969</v>
      </c>
      <c r="E268" s="95">
        <v>3429</v>
      </c>
      <c r="F268" s="95">
        <v>207169</v>
      </c>
      <c r="G268" s="89">
        <f t="shared" si="17"/>
        <v>210598</v>
      </c>
      <c r="H268" s="90">
        <f t="shared" si="18"/>
        <v>2146567</v>
      </c>
      <c r="I268" s="139"/>
      <c r="J268" s="94"/>
      <c r="K268" s="111"/>
      <c r="L268" s="137"/>
    </row>
    <row r="269" spans="1:12" ht="16.5" customHeight="1">
      <c r="A269" s="136">
        <f t="shared" si="19"/>
        <v>40968</v>
      </c>
      <c r="B269" s="95">
        <v>53061</v>
      </c>
      <c r="C269" s="95">
        <v>1931246</v>
      </c>
      <c r="D269" s="92">
        <f t="shared" ref="D269:D300" si="20">B269+C269</f>
        <v>1984307</v>
      </c>
      <c r="E269" s="95">
        <v>4178</v>
      </c>
      <c r="F269" s="95">
        <v>254651</v>
      </c>
      <c r="G269" s="89">
        <f t="shared" ref="G269:G300" si="21">E269+F269</f>
        <v>258829</v>
      </c>
      <c r="H269" s="90">
        <f t="shared" si="18"/>
        <v>2243136</v>
      </c>
      <c r="I269" s="139"/>
      <c r="J269" s="94"/>
      <c r="K269" s="111"/>
      <c r="L269" s="137"/>
    </row>
    <row r="270" spans="1:12" ht="16.5" customHeight="1">
      <c r="A270" s="136">
        <f t="shared" si="19"/>
        <v>40999</v>
      </c>
      <c r="B270" s="95">
        <v>79136</v>
      </c>
      <c r="C270" s="95">
        <v>1925072</v>
      </c>
      <c r="D270" s="92">
        <f t="shared" si="20"/>
        <v>2004208</v>
      </c>
      <c r="E270" s="95">
        <v>4689</v>
      </c>
      <c r="F270" s="95">
        <v>259831</v>
      </c>
      <c r="G270" s="89">
        <f t="shared" si="21"/>
        <v>264520</v>
      </c>
      <c r="H270" s="90">
        <f t="shared" si="18"/>
        <v>2268728</v>
      </c>
      <c r="I270" s="139"/>
      <c r="J270" s="94"/>
      <c r="K270" s="111"/>
      <c r="L270" s="137"/>
    </row>
    <row r="271" spans="1:12" ht="16.5" customHeight="1">
      <c r="A271" s="136">
        <f t="shared" si="19"/>
        <v>41029</v>
      </c>
      <c r="B271" s="95">
        <v>19991</v>
      </c>
      <c r="C271" s="95">
        <v>1735701</v>
      </c>
      <c r="D271" s="92">
        <f t="shared" si="20"/>
        <v>1755692</v>
      </c>
      <c r="E271" s="95">
        <v>3136</v>
      </c>
      <c r="F271" s="95">
        <v>273904</v>
      </c>
      <c r="G271" s="89">
        <f t="shared" si="21"/>
        <v>277040</v>
      </c>
      <c r="H271" s="90">
        <f t="shared" si="18"/>
        <v>2032732</v>
      </c>
      <c r="I271" s="139"/>
      <c r="J271" s="94"/>
      <c r="K271" s="111"/>
      <c r="L271" s="137"/>
    </row>
    <row r="272" spans="1:12" ht="16.5" customHeight="1">
      <c r="A272" s="136">
        <f t="shared" si="19"/>
        <v>41060</v>
      </c>
      <c r="B272" s="95">
        <v>89085</v>
      </c>
      <c r="C272" s="95">
        <v>1725718</v>
      </c>
      <c r="D272" s="92">
        <f t="shared" si="20"/>
        <v>1814803</v>
      </c>
      <c r="E272" s="95">
        <v>3108</v>
      </c>
      <c r="F272" s="95">
        <v>313989</v>
      </c>
      <c r="G272" s="89">
        <f t="shared" si="21"/>
        <v>317097</v>
      </c>
      <c r="H272" s="90">
        <f t="shared" si="18"/>
        <v>2131900</v>
      </c>
      <c r="I272" s="139"/>
      <c r="J272" s="94"/>
      <c r="K272" s="111"/>
      <c r="L272" s="137"/>
    </row>
    <row r="273" spans="1:12" ht="16.5" customHeight="1">
      <c r="A273" s="136">
        <f t="shared" si="19"/>
        <v>41090</v>
      </c>
      <c r="B273" s="95">
        <v>185485</v>
      </c>
      <c r="C273" s="95">
        <v>1477297</v>
      </c>
      <c r="D273" s="92">
        <f t="shared" si="20"/>
        <v>1662782</v>
      </c>
      <c r="E273" s="95">
        <v>1762</v>
      </c>
      <c r="F273" s="95">
        <v>264399</v>
      </c>
      <c r="G273" s="89">
        <f t="shared" si="21"/>
        <v>266161</v>
      </c>
      <c r="H273" s="90">
        <f t="shared" si="18"/>
        <v>1928943</v>
      </c>
      <c r="I273" s="139"/>
      <c r="J273" s="94"/>
      <c r="K273" s="111"/>
      <c r="L273" s="137"/>
    </row>
    <row r="274" spans="1:12" ht="16.5" customHeight="1">
      <c r="A274" s="136">
        <f t="shared" si="19"/>
        <v>41121</v>
      </c>
      <c r="B274" s="95">
        <v>174326</v>
      </c>
      <c r="C274" s="95">
        <v>1680612</v>
      </c>
      <c r="D274" s="92">
        <f t="shared" si="20"/>
        <v>1854938</v>
      </c>
      <c r="E274" s="95">
        <v>4098</v>
      </c>
      <c r="F274" s="95">
        <v>286179</v>
      </c>
      <c r="G274" s="89">
        <f t="shared" si="21"/>
        <v>290277</v>
      </c>
      <c r="H274" s="90">
        <f t="shared" si="18"/>
        <v>2145215</v>
      </c>
      <c r="I274" s="139"/>
      <c r="J274" s="94"/>
      <c r="K274" s="111"/>
      <c r="L274" s="137"/>
    </row>
    <row r="275" spans="1:12" ht="16.5" customHeight="1">
      <c r="A275" s="136">
        <f t="shared" si="19"/>
        <v>41152</v>
      </c>
      <c r="B275" s="95">
        <v>233483</v>
      </c>
      <c r="C275" s="95">
        <v>2034171</v>
      </c>
      <c r="D275" s="92">
        <f t="shared" si="20"/>
        <v>2267654</v>
      </c>
      <c r="E275" s="95">
        <v>3795</v>
      </c>
      <c r="F275" s="95">
        <v>356967</v>
      </c>
      <c r="G275" s="89">
        <f t="shared" si="21"/>
        <v>360762</v>
      </c>
      <c r="H275" s="90">
        <f t="shared" si="18"/>
        <v>2628416</v>
      </c>
      <c r="I275" s="139"/>
      <c r="J275" s="94"/>
      <c r="K275" s="111"/>
      <c r="L275" s="137"/>
    </row>
    <row r="276" spans="1:12" ht="16.5" customHeight="1">
      <c r="A276" s="136">
        <f t="shared" si="19"/>
        <v>41182</v>
      </c>
      <c r="B276" s="95">
        <v>77079</v>
      </c>
      <c r="C276" s="95">
        <v>1883362</v>
      </c>
      <c r="D276" s="92">
        <f t="shared" si="20"/>
        <v>1960441</v>
      </c>
      <c r="E276" s="95">
        <v>3197</v>
      </c>
      <c r="F276" s="95">
        <v>316315</v>
      </c>
      <c r="G276" s="89">
        <f t="shared" si="21"/>
        <v>319512</v>
      </c>
      <c r="H276" s="90">
        <f t="shared" si="18"/>
        <v>2279953</v>
      </c>
      <c r="I276" s="139"/>
      <c r="J276" s="94"/>
      <c r="K276" s="111"/>
      <c r="L276" s="137"/>
    </row>
    <row r="277" spans="1:12" ht="16.5" customHeight="1">
      <c r="A277" s="136">
        <f t="shared" si="19"/>
        <v>41213</v>
      </c>
      <c r="B277" s="95">
        <v>60230</v>
      </c>
      <c r="C277" s="95">
        <v>2524839</v>
      </c>
      <c r="D277" s="92">
        <f t="shared" si="20"/>
        <v>2585069</v>
      </c>
      <c r="E277" s="95">
        <v>3093</v>
      </c>
      <c r="F277" s="95">
        <v>347337</v>
      </c>
      <c r="G277" s="89">
        <f t="shared" si="21"/>
        <v>350430</v>
      </c>
      <c r="H277" s="90">
        <f t="shared" si="18"/>
        <v>2935499</v>
      </c>
      <c r="I277" s="139"/>
      <c r="J277" s="94"/>
      <c r="K277" s="111"/>
      <c r="L277" s="137"/>
    </row>
    <row r="278" spans="1:12" ht="16.5" customHeight="1">
      <c r="A278" s="136">
        <f t="shared" si="19"/>
        <v>41243</v>
      </c>
      <c r="B278" s="95">
        <v>66468</v>
      </c>
      <c r="C278" s="95">
        <v>2479565</v>
      </c>
      <c r="D278" s="92">
        <f t="shared" si="20"/>
        <v>2546033</v>
      </c>
      <c r="E278" s="95">
        <v>2330</v>
      </c>
      <c r="F278" s="95">
        <v>306711</v>
      </c>
      <c r="G278" s="89">
        <f t="shared" si="21"/>
        <v>309041</v>
      </c>
      <c r="H278" s="90">
        <f t="shared" si="18"/>
        <v>2855074</v>
      </c>
      <c r="I278" s="139"/>
      <c r="J278" s="94"/>
      <c r="K278" s="111"/>
      <c r="L278" s="137"/>
    </row>
    <row r="279" spans="1:12" ht="16.5" customHeight="1">
      <c r="A279" s="136">
        <f t="shared" si="19"/>
        <v>41274</v>
      </c>
      <c r="B279" s="95">
        <v>69494</v>
      </c>
      <c r="C279" s="95">
        <v>2526232</v>
      </c>
      <c r="D279" s="92">
        <f t="shared" si="20"/>
        <v>2595726</v>
      </c>
      <c r="E279" s="95">
        <v>2101</v>
      </c>
      <c r="F279" s="95">
        <v>357187</v>
      </c>
      <c r="G279" s="89">
        <f t="shared" si="21"/>
        <v>359288</v>
      </c>
      <c r="H279" s="90">
        <f t="shared" si="18"/>
        <v>2955014</v>
      </c>
      <c r="I279" s="139"/>
      <c r="J279" s="94"/>
      <c r="K279" s="111"/>
      <c r="L279" s="137"/>
    </row>
    <row r="280" spans="1:12" ht="16.5" customHeight="1">
      <c r="A280" s="136">
        <f t="shared" si="19"/>
        <v>41305</v>
      </c>
      <c r="B280" s="95">
        <v>37588</v>
      </c>
      <c r="C280" s="95">
        <v>2251583</v>
      </c>
      <c r="D280" s="92">
        <f t="shared" si="20"/>
        <v>2289171</v>
      </c>
      <c r="E280" s="95">
        <v>1352</v>
      </c>
      <c r="F280" s="95">
        <v>277349</v>
      </c>
      <c r="G280" s="89">
        <f t="shared" si="21"/>
        <v>278701</v>
      </c>
      <c r="H280" s="90">
        <f t="shared" si="18"/>
        <v>2567872</v>
      </c>
      <c r="I280" s="139"/>
      <c r="J280" s="94"/>
      <c r="K280" s="111"/>
      <c r="L280" s="137"/>
    </row>
    <row r="281" spans="1:12" ht="16.5" customHeight="1">
      <c r="A281" s="136">
        <f t="shared" si="19"/>
        <v>41333</v>
      </c>
      <c r="B281" s="95">
        <v>38460</v>
      </c>
      <c r="C281" s="95">
        <v>1934337</v>
      </c>
      <c r="D281" s="92">
        <f t="shared" si="20"/>
        <v>1972797</v>
      </c>
      <c r="E281" s="95">
        <v>1675</v>
      </c>
      <c r="F281" s="95">
        <v>258047</v>
      </c>
      <c r="G281" s="89">
        <f t="shared" si="21"/>
        <v>259722</v>
      </c>
      <c r="H281" s="90">
        <f t="shared" si="18"/>
        <v>2232519</v>
      </c>
      <c r="I281" s="139"/>
      <c r="J281" s="94"/>
      <c r="K281" s="111"/>
      <c r="L281" s="137"/>
    </row>
    <row r="282" spans="1:12" ht="16.5" customHeight="1">
      <c r="A282" s="136">
        <f t="shared" si="19"/>
        <v>41364</v>
      </c>
      <c r="B282" s="95">
        <v>60304</v>
      </c>
      <c r="C282" s="95">
        <v>2204777</v>
      </c>
      <c r="D282" s="92">
        <f t="shared" si="20"/>
        <v>2265081</v>
      </c>
      <c r="E282" s="95">
        <v>2596</v>
      </c>
      <c r="F282" s="95">
        <v>323715</v>
      </c>
      <c r="G282" s="89">
        <f t="shared" si="21"/>
        <v>326311</v>
      </c>
      <c r="H282" s="90">
        <f t="shared" si="18"/>
        <v>2591392</v>
      </c>
      <c r="I282" s="139"/>
      <c r="J282" s="94"/>
      <c r="K282" s="111"/>
      <c r="L282" s="137"/>
    </row>
    <row r="283" spans="1:12" ht="16.5" customHeight="1">
      <c r="A283" s="136">
        <f t="shared" si="19"/>
        <v>41394</v>
      </c>
      <c r="B283" s="95">
        <v>114743</v>
      </c>
      <c r="C283" s="95">
        <v>2346785</v>
      </c>
      <c r="D283" s="92">
        <f t="shared" si="20"/>
        <v>2461528</v>
      </c>
      <c r="E283" s="95">
        <v>2796</v>
      </c>
      <c r="F283" s="95">
        <v>311127</v>
      </c>
      <c r="G283" s="89">
        <f t="shared" si="21"/>
        <v>313923</v>
      </c>
      <c r="H283" s="90">
        <f t="shared" si="18"/>
        <v>2775451</v>
      </c>
      <c r="I283" s="139"/>
      <c r="J283" s="94"/>
      <c r="K283" s="111"/>
      <c r="L283" s="137"/>
    </row>
    <row r="284" spans="1:12" ht="16.5" customHeight="1">
      <c r="A284" s="136">
        <f t="shared" si="19"/>
        <v>41425</v>
      </c>
      <c r="B284" s="95">
        <v>173065</v>
      </c>
      <c r="C284" s="95">
        <v>2105662</v>
      </c>
      <c r="D284" s="92">
        <f t="shared" si="20"/>
        <v>2278727</v>
      </c>
      <c r="E284" s="95">
        <v>1217</v>
      </c>
      <c r="F284" s="95">
        <v>300902</v>
      </c>
      <c r="G284" s="89">
        <f t="shared" si="21"/>
        <v>302119</v>
      </c>
      <c r="H284" s="90">
        <f t="shared" si="18"/>
        <v>2580846</v>
      </c>
      <c r="I284" s="139"/>
      <c r="J284" s="94"/>
      <c r="K284" s="111"/>
      <c r="L284" s="137"/>
    </row>
    <row r="285" spans="1:12" ht="16.5" customHeight="1">
      <c r="A285" s="136">
        <f t="shared" si="19"/>
        <v>41455</v>
      </c>
      <c r="B285" s="95">
        <v>138219</v>
      </c>
      <c r="C285" s="95">
        <v>1947223</v>
      </c>
      <c r="D285" s="92">
        <f t="shared" si="20"/>
        <v>2085442</v>
      </c>
      <c r="E285" s="95">
        <v>3411</v>
      </c>
      <c r="F285" s="95">
        <v>274643</v>
      </c>
      <c r="G285" s="89">
        <f t="shared" si="21"/>
        <v>278054</v>
      </c>
      <c r="H285" s="90">
        <f t="shared" si="18"/>
        <v>2363496</v>
      </c>
      <c r="I285" s="139"/>
      <c r="J285" s="94"/>
      <c r="K285" s="111"/>
      <c r="L285" s="137"/>
    </row>
    <row r="286" spans="1:12" ht="16.5" customHeight="1">
      <c r="A286" s="136">
        <f t="shared" si="19"/>
        <v>41486</v>
      </c>
      <c r="B286" s="95">
        <v>196277</v>
      </c>
      <c r="C286" s="95">
        <v>1737458</v>
      </c>
      <c r="D286" s="92">
        <f t="shared" si="20"/>
        <v>1933735</v>
      </c>
      <c r="E286" s="95">
        <v>2379</v>
      </c>
      <c r="F286" s="95">
        <v>296650</v>
      </c>
      <c r="G286" s="89">
        <f t="shared" si="21"/>
        <v>299029</v>
      </c>
      <c r="H286" s="90">
        <f t="shared" si="18"/>
        <v>2232764</v>
      </c>
      <c r="I286" s="139"/>
      <c r="J286" s="94"/>
      <c r="K286" s="111"/>
      <c r="L286" s="137"/>
    </row>
    <row r="287" spans="1:12" ht="16.5" customHeight="1">
      <c r="A287" s="136">
        <f t="shared" si="19"/>
        <v>41517</v>
      </c>
      <c r="B287" s="95">
        <v>134175</v>
      </c>
      <c r="C287" s="95">
        <v>2247530</v>
      </c>
      <c r="D287" s="92">
        <f t="shared" si="20"/>
        <v>2381705</v>
      </c>
      <c r="E287" s="95">
        <v>2079</v>
      </c>
      <c r="F287" s="95">
        <v>276454</v>
      </c>
      <c r="G287" s="89">
        <f t="shared" si="21"/>
        <v>278533</v>
      </c>
      <c r="H287" s="90">
        <f t="shared" si="18"/>
        <v>2660238</v>
      </c>
      <c r="I287" s="139"/>
      <c r="J287" s="94"/>
      <c r="K287" s="111"/>
      <c r="L287" s="137"/>
    </row>
    <row r="288" spans="1:12" ht="16.5" customHeight="1">
      <c r="A288" s="136">
        <f t="shared" si="19"/>
        <v>41547</v>
      </c>
      <c r="B288" s="95">
        <v>149231</v>
      </c>
      <c r="C288" s="95">
        <v>2249186</v>
      </c>
      <c r="D288" s="92">
        <f t="shared" si="20"/>
        <v>2398417</v>
      </c>
      <c r="E288" s="95">
        <v>1124</v>
      </c>
      <c r="F288" s="95">
        <v>326993</v>
      </c>
      <c r="G288" s="89">
        <f t="shared" si="21"/>
        <v>328117</v>
      </c>
      <c r="H288" s="90">
        <f t="shared" si="18"/>
        <v>2726534</v>
      </c>
      <c r="I288" s="139"/>
      <c r="J288" s="94"/>
      <c r="K288" s="111"/>
      <c r="L288" s="137"/>
    </row>
    <row r="289" spans="1:12" ht="16.5" customHeight="1">
      <c r="A289" s="136">
        <f t="shared" si="19"/>
        <v>41578</v>
      </c>
      <c r="B289" s="95">
        <v>99005</v>
      </c>
      <c r="C289" s="95">
        <v>2804538</v>
      </c>
      <c r="D289" s="92">
        <f t="shared" si="20"/>
        <v>2903543</v>
      </c>
      <c r="E289" s="95">
        <v>4310</v>
      </c>
      <c r="F289" s="95">
        <v>327002</v>
      </c>
      <c r="G289" s="89">
        <f t="shared" si="21"/>
        <v>331312</v>
      </c>
      <c r="H289" s="90">
        <f t="shared" si="18"/>
        <v>3234855</v>
      </c>
      <c r="I289" s="139"/>
      <c r="J289" s="94"/>
      <c r="K289" s="111"/>
      <c r="L289" s="137"/>
    </row>
    <row r="290" spans="1:12" ht="16.5" customHeight="1">
      <c r="A290" s="136">
        <f t="shared" si="19"/>
        <v>41608</v>
      </c>
      <c r="B290" s="95">
        <v>79228</v>
      </c>
      <c r="C290" s="95">
        <v>2369336</v>
      </c>
      <c r="D290" s="92">
        <f t="shared" si="20"/>
        <v>2448564</v>
      </c>
      <c r="E290" s="95">
        <v>3843</v>
      </c>
      <c r="F290" s="95">
        <v>246652</v>
      </c>
      <c r="G290" s="89">
        <f t="shared" si="21"/>
        <v>250495</v>
      </c>
      <c r="H290" s="90">
        <f t="shared" si="18"/>
        <v>2699059</v>
      </c>
      <c r="I290" s="139"/>
      <c r="J290" s="94"/>
      <c r="K290" s="111"/>
      <c r="L290" s="137"/>
    </row>
    <row r="291" spans="1:12" ht="16.5" customHeight="1">
      <c r="A291" s="136">
        <f t="shared" si="19"/>
        <v>41639</v>
      </c>
      <c r="B291" s="95">
        <v>88367</v>
      </c>
      <c r="C291" s="95">
        <v>2575671</v>
      </c>
      <c r="D291" s="92">
        <f t="shared" si="20"/>
        <v>2664038</v>
      </c>
      <c r="E291" s="95">
        <v>4064</v>
      </c>
      <c r="F291" s="95">
        <v>327970</v>
      </c>
      <c r="G291" s="89">
        <f t="shared" si="21"/>
        <v>332034</v>
      </c>
      <c r="H291" s="90">
        <f t="shared" si="18"/>
        <v>2996072</v>
      </c>
      <c r="I291" s="139"/>
      <c r="J291" s="94"/>
      <c r="K291" s="111"/>
      <c r="L291" s="137"/>
    </row>
    <row r="292" spans="1:12" ht="16.5" customHeight="1">
      <c r="A292" s="136">
        <f t="shared" si="19"/>
        <v>41670</v>
      </c>
      <c r="B292" s="95">
        <v>115403</v>
      </c>
      <c r="C292" s="95">
        <v>2365290</v>
      </c>
      <c r="D292" s="92">
        <f t="shared" si="20"/>
        <v>2480693</v>
      </c>
      <c r="E292" s="95">
        <v>1583</v>
      </c>
      <c r="F292" s="95">
        <v>298079</v>
      </c>
      <c r="G292" s="89">
        <f t="shared" si="21"/>
        <v>299662</v>
      </c>
      <c r="H292" s="90">
        <f t="shared" si="18"/>
        <v>2780355</v>
      </c>
      <c r="I292" s="139"/>
      <c r="J292" s="94"/>
      <c r="K292" s="111"/>
      <c r="L292" s="137"/>
    </row>
    <row r="293" spans="1:12" ht="16.5" customHeight="1">
      <c r="A293" s="136">
        <f t="shared" si="19"/>
        <v>41698</v>
      </c>
      <c r="B293" s="95">
        <v>148654</v>
      </c>
      <c r="C293" s="95">
        <v>2513572</v>
      </c>
      <c r="D293" s="92">
        <f t="shared" si="20"/>
        <v>2662226</v>
      </c>
      <c r="E293" s="95">
        <v>1786</v>
      </c>
      <c r="F293" s="95">
        <v>265990</v>
      </c>
      <c r="G293" s="89">
        <f t="shared" si="21"/>
        <v>267776</v>
      </c>
      <c r="H293" s="90">
        <f t="shared" si="18"/>
        <v>2930002</v>
      </c>
      <c r="I293" s="139"/>
      <c r="J293" s="94"/>
      <c r="K293" s="111"/>
      <c r="L293" s="137"/>
    </row>
    <row r="294" spans="1:12" ht="16.5" customHeight="1">
      <c r="A294" s="136">
        <f t="shared" si="19"/>
        <v>41729</v>
      </c>
      <c r="B294" s="95">
        <v>141849</v>
      </c>
      <c r="C294" s="95">
        <v>2394723</v>
      </c>
      <c r="D294" s="92">
        <f t="shared" si="20"/>
        <v>2536572</v>
      </c>
      <c r="E294" s="95">
        <v>1485</v>
      </c>
      <c r="F294" s="95">
        <v>244499</v>
      </c>
      <c r="G294" s="89">
        <f t="shared" si="21"/>
        <v>245984</v>
      </c>
      <c r="H294" s="90">
        <f t="shared" si="18"/>
        <v>2782556</v>
      </c>
      <c r="I294" s="139"/>
      <c r="J294" s="94"/>
      <c r="K294" s="111"/>
      <c r="L294" s="137"/>
    </row>
    <row r="295" spans="1:12" ht="16.5" customHeight="1">
      <c r="A295" s="136">
        <f t="shared" si="19"/>
        <v>41759</v>
      </c>
      <c r="B295" s="95">
        <v>207897</v>
      </c>
      <c r="C295" s="95">
        <v>2607295</v>
      </c>
      <c r="D295" s="92">
        <f t="shared" si="20"/>
        <v>2815192</v>
      </c>
      <c r="E295" s="95">
        <v>2096</v>
      </c>
      <c r="F295" s="95">
        <v>300138</v>
      </c>
      <c r="G295" s="89">
        <f t="shared" si="21"/>
        <v>302234</v>
      </c>
      <c r="H295" s="90">
        <f t="shared" si="18"/>
        <v>3117426</v>
      </c>
      <c r="I295" s="139"/>
      <c r="J295" s="94"/>
      <c r="K295" s="111"/>
      <c r="L295" s="137"/>
    </row>
    <row r="296" spans="1:12" ht="16.5" customHeight="1">
      <c r="A296" s="136">
        <f t="shared" si="19"/>
        <v>41790</v>
      </c>
      <c r="B296" s="95">
        <v>213502</v>
      </c>
      <c r="C296" s="95">
        <v>2507543</v>
      </c>
      <c r="D296" s="92">
        <f t="shared" si="20"/>
        <v>2721045</v>
      </c>
      <c r="E296" s="95">
        <v>1792</v>
      </c>
      <c r="F296" s="95">
        <v>292836</v>
      </c>
      <c r="G296" s="89">
        <f t="shared" si="21"/>
        <v>294628</v>
      </c>
      <c r="H296" s="90">
        <f t="shared" si="18"/>
        <v>3015673</v>
      </c>
      <c r="I296" s="139"/>
      <c r="J296" s="94"/>
      <c r="K296" s="111"/>
      <c r="L296" s="137"/>
    </row>
    <row r="297" spans="1:12" ht="16.5" customHeight="1">
      <c r="A297" s="136">
        <f t="shared" si="19"/>
        <v>41820</v>
      </c>
      <c r="B297" s="95">
        <v>368401</v>
      </c>
      <c r="C297" s="95">
        <v>2285829</v>
      </c>
      <c r="D297" s="92">
        <f t="shared" si="20"/>
        <v>2654230</v>
      </c>
      <c r="E297" s="95">
        <v>3200</v>
      </c>
      <c r="F297" s="95">
        <v>303415</v>
      </c>
      <c r="G297" s="89">
        <f t="shared" si="21"/>
        <v>306615</v>
      </c>
      <c r="H297" s="90">
        <f t="shared" si="18"/>
        <v>2960845</v>
      </c>
      <c r="I297" s="139"/>
      <c r="J297" s="94"/>
      <c r="K297" s="111"/>
      <c r="L297" s="137"/>
    </row>
    <row r="298" spans="1:12" ht="16.5" customHeight="1">
      <c r="A298" s="136">
        <f t="shared" si="19"/>
        <v>41851</v>
      </c>
      <c r="B298" s="95">
        <v>428747</v>
      </c>
      <c r="C298" s="95">
        <v>2273558</v>
      </c>
      <c r="D298" s="92">
        <f t="shared" si="20"/>
        <v>2702305</v>
      </c>
      <c r="E298" s="95">
        <v>2034</v>
      </c>
      <c r="F298" s="95">
        <v>332716</v>
      </c>
      <c r="G298" s="89">
        <f t="shared" si="21"/>
        <v>334750</v>
      </c>
      <c r="H298" s="90">
        <f t="shared" si="18"/>
        <v>3037055</v>
      </c>
      <c r="I298" s="139"/>
      <c r="J298" s="94"/>
      <c r="K298" s="111"/>
      <c r="L298" s="137"/>
    </row>
    <row r="299" spans="1:12" ht="16.5" customHeight="1">
      <c r="A299" s="136">
        <f t="shared" si="19"/>
        <v>41882</v>
      </c>
      <c r="B299" s="95">
        <v>386086</v>
      </c>
      <c r="C299" s="95">
        <v>2389590</v>
      </c>
      <c r="D299" s="92">
        <f t="shared" si="20"/>
        <v>2775676</v>
      </c>
      <c r="E299" s="95">
        <v>2569</v>
      </c>
      <c r="F299" s="95">
        <v>317641</v>
      </c>
      <c r="G299" s="89">
        <f t="shared" si="21"/>
        <v>320210</v>
      </c>
      <c r="H299" s="90">
        <f t="shared" si="18"/>
        <v>3095886</v>
      </c>
      <c r="I299" s="139"/>
      <c r="J299" s="94"/>
      <c r="K299" s="111"/>
      <c r="L299" s="137"/>
    </row>
    <row r="300" spans="1:12" ht="16.5" customHeight="1">
      <c r="A300" s="136">
        <f t="shared" si="19"/>
        <v>41912</v>
      </c>
      <c r="B300" s="95">
        <v>249505</v>
      </c>
      <c r="C300" s="95">
        <v>2410435</v>
      </c>
      <c r="D300" s="92">
        <f t="shared" si="20"/>
        <v>2659940</v>
      </c>
      <c r="E300" s="95">
        <v>3289</v>
      </c>
      <c r="F300" s="95">
        <v>326364</v>
      </c>
      <c r="G300" s="89">
        <f t="shared" si="21"/>
        <v>329653</v>
      </c>
      <c r="H300" s="90">
        <f t="shared" si="18"/>
        <v>2989593</v>
      </c>
      <c r="I300" s="139"/>
      <c r="J300" s="94"/>
      <c r="K300" s="111"/>
      <c r="L300" s="137"/>
    </row>
    <row r="301" spans="1:12" ht="16.5" customHeight="1">
      <c r="A301" s="136">
        <f t="shared" si="19"/>
        <v>41943</v>
      </c>
      <c r="B301" s="95">
        <v>279538</v>
      </c>
      <c r="C301" s="95">
        <v>2814343</v>
      </c>
      <c r="D301" s="92">
        <f t="shared" ref="D301:D332" si="22">B301+C301</f>
        <v>3093881</v>
      </c>
      <c r="E301" s="95">
        <v>4064</v>
      </c>
      <c r="F301" s="95">
        <v>248568</v>
      </c>
      <c r="G301" s="89">
        <f t="shared" ref="G301:G332" si="23">E301+F301</f>
        <v>252632</v>
      </c>
      <c r="H301" s="90">
        <f t="shared" si="18"/>
        <v>3346513</v>
      </c>
      <c r="I301" s="139"/>
      <c r="J301" s="94"/>
      <c r="K301" s="111"/>
      <c r="L301" s="137"/>
    </row>
    <row r="302" spans="1:12" ht="16.5" customHeight="1">
      <c r="A302" s="136">
        <f t="shared" si="19"/>
        <v>41973</v>
      </c>
      <c r="B302" s="95">
        <v>450196</v>
      </c>
      <c r="C302" s="95">
        <v>2492353</v>
      </c>
      <c r="D302" s="92">
        <f t="shared" si="22"/>
        <v>2942549</v>
      </c>
      <c r="E302" s="95">
        <v>1695</v>
      </c>
      <c r="F302" s="95">
        <v>208928</v>
      </c>
      <c r="G302" s="89">
        <f t="shared" si="23"/>
        <v>210623</v>
      </c>
      <c r="H302" s="90">
        <f t="shared" si="18"/>
        <v>3153172</v>
      </c>
      <c r="I302" s="139"/>
      <c r="J302" s="94"/>
      <c r="K302" s="111"/>
      <c r="L302" s="137"/>
    </row>
    <row r="303" spans="1:12" ht="16.5" customHeight="1">
      <c r="A303" s="136">
        <f t="shared" si="19"/>
        <v>42004</v>
      </c>
      <c r="B303" s="95">
        <v>463415</v>
      </c>
      <c r="C303" s="95">
        <v>2433890</v>
      </c>
      <c r="D303" s="92">
        <f t="shared" si="22"/>
        <v>2897305</v>
      </c>
      <c r="E303" s="95">
        <v>607</v>
      </c>
      <c r="F303" s="95">
        <v>319846</v>
      </c>
      <c r="G303" s="89">
        <f t="shared" si="23"/>
        <v>320453</v>
      </c>
      <c r="H303" s="90">
        <f t="shared" si="18"/>
        <v>3217758</v>
      </c>
      <c r="I303" s="139"/>
      <c r="J303" s="94"/>
      <c r="K303" s="111"/>
      <c r="L303" s="137"/>
    </row>
    <row r="304" spans="1:12" ht="16.5" customHeight="1">
      <c r="A304" s="136">
        <f t="shared" si="19"/>
        <v>42035</v>
      </c>
      <c r="B304" s="95">
        <v>344794</v>
      </c>
      <c r="C304" s="95">
        <v>2495627</v>
      </c>
      <c r="D304" s="92">
        <f t="shared" si="22"/>
        <v>2840421</v>
      </c>
      <c r="E304" s="95">
        <v>1079</v>
      </c>
      <c r="F304" s="95">
        <v>216983</v>
      </c>
      <c r="G304" s="89">
        <f t="shared" si="23"/>
        <v>218062</v>
      </c>
      <c r="H304" s="90">
        <f t="shared" si="18"/>
        <v>3058483</v>
      </c>
      <c r="I304" s="139"/>
      <c r="J304" s="94"/>
      <c r="K304" s="111"/>
      <c r="L304" s="137"/>
    </row>
    <row r="305" spans="1:12" ht="16.5" customHeight="1">
      <c r="A305" s="136">
        <f t="shared" si="19"/>
        <v>42063</v>
      </c>
      <c r="B305" s="95">
        <v>254532</v>
      </c>
      <c r="C305" s="95">
        <v>2229124</v>
      </c>
      <c r="D305" s="92">
        <f t="shared" si="22"/>
        <v>2483656</v>
      </c>
      <c r="E305" s="95">
        <v>2606</v>
      </c>
      <c r="F305" s="95">
        <v>260763</v>
      </c>
      <c r="G305" s="89">
        <f t="shared" si="23"/>
        <v>263369</v>
      </c>
      <c r="H305" s="90">
        <f t="shared" si="18"/>
        <v>2747025</v>
      </c>
      <c r="I305" s="139"/>
      <c r="J305" s="94"/>
      <c r="K305" s="111"/>
      <c r="L305" s="137"/>
    </row>
    <row r="306" spans="1:12" ht="16.5" customHeight="1">
      <c r="A306" s="136">
        <f t="shared" si="19"/>
        <v>42094</v>
      </c>
      <c r="B306" s="95">
        <v>348628</v>
      </c>
      <c r="C306" s="95">
        <v>2469248</v>
      </c>
      <c r="D306" s="92">
        <f t="shared" si="22"/>
        <v>2817876</v>
      </c>
      <c r="E306" s="95">
        <v>3578</v>
      </c>
      <c r="F306" s="95">
        <v>313080</v>
      </c>
      <c r="G306" s="89">
        <f t="shared" si="23"/>
        <v>316658</v>
      </c>
      <c r="H306" s="90">
        <f t="shared" si="18"/>
        <v>3134534</v>
      </c>
      <c r="I306" s="139"/>
      <c r="J306" s="94"/>
      <c r="K306" s="111"/>
      <c r="L306" s="137"/>
    </row>
    <row r="307" spans="1:12" ht="16.5" customHeight="1">
      <c r="A307" s="136">
        <f t="shared" si="19"/>
        <v>42124</v>
      </c>
      <c r="B307" s="95">
        <v>530599</v>
      </c>
      <c r="C307" s="95">
        <v>2353534</v>
      </c>
      <c r="D307" s="92">
        <f t="shared" si="22"/>
        <v>2884133</v>
      </c>
      <c r="E307" s="95">
        <v>1317</v>
      </c>
      <c r="F307" s="95">
        <v>323780</v>
      </c>
      <c r="G307" s="89">
        <f t="shared" si="23"/>
        <v>325097</v>
      </c>
      <c r="H307" s="90">
        <f t="shared" si="18"/>
        <v>3209230</v>
      </c>
      <c r="I307" s="139"/>
      <c r="J307" s="94"/>
      <c r="K307" s="111"/>
      <c r="L307" s="137"/>
    </row>
    <row r="308" spans="1:12" ht="16.5" customHeight="1">
      <c r="A308" s="136">
        <f t="shared" si="19"/>
        <v>42155</v>
      </c>
      <c r="B308" s="95">
        <v>413222</v>
      </c>
      <c r="C308" s="95">
        <v>2218582</v>
      </c>
      <c r="D308" s="92">
        <f t="shared" si="22"/>
        <v>2631804</v>
      </c>
      <c r="E308" s="95">
        <v>2008</v>
      </c>
      <c r="F308" s="95">
        <v>296517</v>
      </c>
      <c r="G308" s="89">
        <f t="shared" si="23"/>
        <v>298525</v>
      </c>
      <c r="H308" s="90">
        <f t="shared" si="18"/>
        <v>2930329</v>
      </c>
      <c r="I308" s="139"/>
      <c r="J308" s="94"/>
      <c r="K308" s="111"/>
      <c r="L308" s="137"/>
    </row>
    <row r="309" spans="1:12" ht="16.5" customHeight="1">
      <c r="A309" s="136">
        <f t="shared" si="19"/>
        <v>42185</v>
      </c>
      <c r="B309" s="95">
        <v>414995</v>
      </c>
      <c r="C309" s="95">
        <v>1936822</v>
      </c>
      <c r="D309" s="92">
        <f t="shared" si="22"/>
        <v>2351817</v>
      </c>
      <c r="E309" s="95">
        <v>3207</v>
      </c>
      <c r="F309" s="95">
        <v>328768</v>
      </c>
      <c r="G309" s="89">
        <f t="shared" si="23"/>
        <v>331975</v>
      </c>
      <c r="H309" s="90">
        <f t="shared" si="18"/>
        <v>2683792</v>
      </c>
      <c r="I309" s="139"/>
      <c r="J309" s="94"/>
      <c r="K309" s="111"/>
      <c r="L309" s="137"/>
    </row>
    <row r="310" spans="1:12" ht="16.5" customHeight="1">
      <c r="A310" s="136">
        <f t="shared" si="19"/>
        <v>42216</v>
      </c>
      <c r="B310" s="95">
        <v>411461</v>
      </c>
      <c r="C310" s="95">
        <v>2135974</v>
      </c>
      <c r="D310" s="92">
        <f t="shared" si="22"/>
        <v>2547435</v>
      </c>
      <c r="E310" s="95">
        <v>3459</v>
      </c>
      <c r="F310" s="95">
        <v>328813</v>
      </c>
      <c r="G310" s="89">
        <f t="shared" si="23"/>
        <v>332272</v>
      </c>
      <c r="H310" s="90">
        <f t="shared" si="18"/>
        <v>2879707</v>
      </c>
      <c r="I310" s="139"/>
      <c r="J310" s="94"/>
      <c r="K310" s="111"/>
      <c r="L310" s="137"/>
    </row>
    <row r="311" spans="1:12" ht="16.5" customHeight="1">
      <c r="A311" s="136">
        <f t="shared" si="19"/>
        <v>42247</v>
      </c>
      <c r="B311" s="95">
        <v>396050</v>
      </c>
      <c r="C311" s="95">
        <v>2197643</v>
      </c>
      <c r="D311" s="92">
        <f t="shared" si="22"/>
        <v>2593693</v>
      </c>
      <c r="E311" s="95">
        <v>2136</v>
      </c>
      <c r="F311" s="95">
        <v>310231</v>
      </c>
      <c r="G311" s="89">
        <f t="shared" si="23"/>
        <v>312367</v>
      </c>
      <c r="H311" s="90">
        <f t="shared" si="18"/>
        <v>2906060</v>
      </c>
      <c r="I311" s="139"/>
      <c r="J311" s="94"/>
      <c r="K311" s="111"/>
      <c r="L311" s="137"/>
    </row>
    <row r="312" spans="1:12" ht="16.5" customHeight="1">
      <c r="A312" s="136">
        <f t="shared" si="19"/>
        <v>42277</v>
      </c>
      <c r="B312" s="95">
        <v>335911</v>
      </c>
      <c r="C312" s="95">
        <v>2574174</v>
      </c>
      <c r="D312" s="92">
        <f t="shared" si="22"/>
        <v>2910085</v>
      </c>
      <c r="E312" s="95">
        <v>2313</v>
      </c>
      <c r="F312" s="95">
        <v>278362</v>
      </c>
      <c r="G312" s="89">
        <f t="shared" si="23"/>
        <v>280675</v>
      </c>
      <c r="H312" s="90">
        <f t="shared" si="18"/>
        <v>3190760</v>
      </c>
      <c r="I312" s="139"/>
      <c r="J312" s="94"/>
      <c r="K312" s="111"/>
      <c r="L312" s="137"/>
    </row>
    <row r="313" spans="1:12" ht="16.5" customHeight="1">
      <c r="A313" s="136">
        <f t="shared" si="19"/>
        <v>42308</v>
      </c>
      <c r="B313" s="95">
        <v>359906</v>
      </c>
      <c r="C313" s="95">
        <v>2845902</v>
      </c>
      <c r="D313" s="92">
        <f t="shared" si="22"/>
        <v>3205808</v>
      </c>
      <c r="E313" s="95">
        <v>3491</v>
      </c>
      <c r="F313" s="95">
        <v>322367</v>
      </c>
      <c r="G313" s="89">
        <f t="shared" si="23"/>
        <v>325858</v>
      </c>
      <c r="H313" s="90">
        <f t="shared" si="18"/>
        <v>3531666</v>
      </c>
      <c r="I313" s="139"/>
      <c r="J313" s="94"/>
      <c r="K313" s="111"/>
      <c r="L313" s="137"/>
    </row>
    <row r="314" spans="1:12" ht="16.5" customHeight="1">
      <c r="A314" s="136">
        <f t="shared" si="19"/>
        <v>42338</v>
      </c>
      <c r="B314" s="95">
        <v>293859</v>
      </c>
      <c r="C314" s="95">
        <v>2945838</v>
      </c>
      <c r="D314" s="92">
        <f t="shared" si="22"/>
        <v>3239697</v>
      </c>
      <c r="E314" s="95">
        <v>1381</v>
      </c>
      <c r="F314" s="95">
        <v>256327</v>
      </c>
      <c r="G314" s="89">
        <f t="shared" si="23"/>
        <v>257708</v>
      </c>
      <c r="H314" s="90">
        <f t="shared" si="18"/>
        <v>3497405</v>
      </c>
      <c r="I314" s="139"/>
      <c r="J314" s="94"/>
      <c r="K314" s="111"/>
      <c r="L314" s="137"/>
    </row>
    <row r="315" spans="1:12" ht="16.5" customHeight="1">
      <c r="A315" s="136">
        <f t="shared" si="19"/>
        <v>42369</v>
      </c>
      <c r="B315" s="95">
        <v>109996</v>
      </c>
      <c r="C315" s="95">
        <v>2822715</v>
      </c>
      <c r="D315" s="92">
        <f t="shared" si="22"/>
        <v>2932711</v>
      </c>
      <c r="E315" s="95">
        <v>2250</v>
      </c>
      <c r="F315" s="95">
        <v>315031</v>
      </c>
      <c r="G315" s="89">
        <f t="shared" si="23"/>
        <v>317281</v>
      </c>
      <c r="H315" s="90">
        <f t="shared" si="18"/>
        <v>3249992</v>
      </c>
      <c r="I315" s="139"/>
      <c r="J315" s="94"/>
      <c r="K315" s="111"/>
      <c r="L315" s="137"/>
    </row>
    <row r="316" spans="1:12" ht="16.5" customHeight="1">
      <c r="A316" s="136">
        <f t="shared" si="19"/>
        <v>42400</v>
      </c>
      <c r="B316" s="95">
        <v>78044</v>
      </c>
      <c r="C316" s="95">
        <v>2459977</v>
      </c>
      <c r="D316" s="92">
        <f t="shared" si="22"/>
        <v>2538021</v>
      </c>
      <c r="E316" s="95">
        <v>2046</v>
      </c>
      <c r="F316" s="95">
        <v>268959</v>
      </c>
      <c r="G316" s="89">
        <f t="shared" si="23"/>
        <v>271005</v>
      </c>
      <c r="H316" s="90">
        <f t="shared" si="18"/>
        <v>2809026</v>
      </c>
      <c r="I316" s="139"/>
      <c r="J316" s="94"/>
      <c r="K316" s="111"/>
      <c r="L316" s="137"/>
    </row>
    <row r="317" spans="1:12" ht="16.5" customHeight="1">
      <c r="A317" s="136">
        <f t="shared" si="19"/>
        <v>42429</v>
      </c>
      <c r="B317" s="95">
        <v>70205</v>
      </c>
      <c r="C317" s="95">
        <v>2552313</v>
      </c>
      <c r="D317" s="92">
        <f t="shared" si="22"/>
        <v>2622518</v>
      </c>
      <c r="E317" s="95">
        <v>2485</v>
      </c>
      <c r="F317" s="95">
        <v>313358</v>
      </c>
      <c r="G317" s="89">
        <f t="shared" si="23"/>
        <v>315843</v>
      </c>
      <c r="H317" s="90">
        <f t="shared" si="18"/>
        <v>2938361</v>
      </c>
      <c r="I317" s="139"/>
      <c r="J317" s="94"/>
      <c r="K317" s="111"/>
      <c r="L317" s="137"/>
    </row>
    <row r="318" spans="1:12" ht="16.5" customHeight="1">
      <c r="A318" s="136">
        <f t="shared" si="19"/>
        <v>42460</v>
      </c>
      <c r="B318" s="95">
        <v>61531</v>
      </c>
      <c r="C318" s="95">
        <v>2708814</v>
      </c>
      <c r="D318" s="92">
        <f t="shared" si="22"/>
        <v>2770345</v>
      </c>
      <c r="E318" s="95">
        <v>1992</v>
      </c>
      <c r="F318" s="95">
        <v>330186</v>
      </c>
      <c r="G318" s="89">
        <f t="shared" si="23"/>
        <v>332178</v>
      </c>
      <c r="H318" s="90">
        <f t="shared" si="18"/>
        <v>3102523</v>
      </c>
      <c r="I318" s="139"/>
      <c r="J318" s="94"/>
      <c r="K318" s="111"/>
      <c r="L318" s="137"/>
    </row>
    <row r="319" spans="1:12" ht="16.5" customHeight="1">
      <c r="A319" s="136">
        <f t="shared" si="19"/>
        <v>42490</v>
      </c>
      <c r="B319" s="95">
        <v>59647</v>
      </c>
      <c r="C319" s="95">
        <v>2124112</v>
      </c>
      <c r="D319" s="92">
        <f t="shared" si="22"/>
        <v>2183759</v>
      </c>
      <c r="E319" s="95">
        <v>1971</v>
      </c>
      <c r="F319" s="95">
        <v>272495</v>
      </c>
      <c r="G319" s="89">
        <f t="shared" si="23"/>
        <v>274466</v>
      </c>
      <c r="H319" s="90">
        <f t="shared" si="18"/>
        <v>2458225</v>
      </c>
      <c r="I319" s="139"/>
      <c r="J319" s="94"/>
      <c r="K319" s="111"/>
      <c r="L319" s="137"/>
    </row>
    <row r="320" spans="1:12" ht="16.5" customHeight="1">
      <c r="A320" s="136">
        <f t="shared" si="19"/>
        <v>42521</v>
      </c>
      <c r="B320" s="95">
        <v>68141</v>
      </c>
      <c r="C320" s="95">
        <v>2160920</v>
      </c>
      <c r="D320" s="92">
        <f t="shared" si="22"/>
        <v>2229061</v>
      </c>
      <c r="E320" s="95">
        <v>2002</v>
      </c>
      <c r="F320" s="95">
        <v>297979</v>
      </c>
      <c r="G320" s="89">
        <f t="shared" si="23"/>
        <v>299981</v>
      </c>
      <c r="H320" s="90">
        <f t="shared" si="18"/>
        <v>2529042</v>
      </c>
      <c r="I320" s="139"/>
      <c r="J320" s="94"/>
      <c r="K320" s="111"/>
      <c r="L320" s="137"/>
    </row>
    <row r="321" spans="1:12" ht="16.5" customHeight="1">
      <c r="A321" s="136">
        <f t="shared" si="19"/>
        <v>42551</v>
      </c>
      <c r="B321" s="95">
        <v>83464</v>
      </c>
      <c r="C321" s="95">
        <v>2013709</v>
      </c>
      <c r="D321" s="92">
        <f t="shared" si="22"/>
        <v>2097173</v>
      </c>
      <c r="E321" s="95">
        <v>2933</v>
      </c>
      <c r="F321" s="95">
        <v>350841</v>
      </c>
      <c r="G321" s="89">
        <f t="shared" si="23"/>
        <v>353774</v>
      </c>
      <c r="H321" s="90">
        <f t="shared" si="18"/>
        <v>2450947</v>
      </c>
      <c r="I321" s="139"/>
      <c r="J321" s="94"/>
      <c r="K321" s="111"/>
      <c r="L321" s="137"/>
    </row>
    <row r="322" spans="1:12" ht="16.5" customHeight="1">
      <c r="A322" s="136">
        <f t="shared" si="19"/>
        <v>42582</v>
      </c>
      <c r="B322" s="95">
        <v>38238</v>
      </c>
      <c r="C322" s="95">
        <v>1610508</v>
      </c>
      <c r="D322" s="92">
        <f t="shared" si="22"/>
        <v>1648746</v>
      </c>
      <c r="E322" s="95">
        <v>2837</v>
      </c>
      <c r="F322" s="95">
        <v>315745</v>
      </c>
      <c r="G322" s="89">
        <f t="shared" si="23"/>
        <v>318582</v>
      </c>
      <c r="H322" s="90">
        <f t="shared" si="18"/>
        <v>1967328</v>
      </c>
      <c r="I322" s="139"/>
      <c r="J322" s="94"/>
      <c r="K322" s="111"/>
      <c r="L322" s="137"/>
    </row>
    <row r="323" spans="1:12" ht="16.5" customHeight="1">
      <c r="A323" s="136">
        <f t="shared" si="19"/>
        <v>42613</v>
      </c>
      <c r="B323" s="95">
        <v>39647</v>
      </c>
      <c r="C323" s="95">
        <v>2656540</v>
      </c>
      <c r="D323" s="92">
        <f t="shared" si="22"/>
        <v>2696187</v>
      </c>
      <c r="E323" s="95">
        <v>3192</v>
      </c>
      <c r="F323" s="95">
        <v>345109</v>
      </c>
      <c r="G323" s="89">
        <f t="shared" si="23"/>
        <v>348301</v>
      </c>
      <c r="H323" s="90">
        <f t="shared" si="18"/>
        <v>3044488</v>
      </c>
      <c r="I323" s="139"/>
      <c r="J323" s="94"/>
      <c r="K323" s="111"/>
      <c r="L323" s="137"/>
    </row>
    <row r="324" spans="1:12" ht="16.5" customHeight="1">
      <c r="A324" s="136">
        <f t="shared" si="19"/>
        <v>42643</v>
      </c>
      <c r="B324" s="95">
        <v>30486</v>
      </c>
      <c r="C324" s="95">
        <v>2666802</v>
      </c>
      <c r="D324" s="92">
        <f t="shared" si="22"/>
        <v>2697288</v>
      </c>
      <c r="E324" s="95">
        <v>2694</v>
      </c>
      <c r="F324" s="95">
        <v>368392</v>
      </c>
      <c r="G324" s="89">
        <f t="shared" si="23"/>
        <v>371086</v>
      </c>
      <c r="H324" s="90">
        <f t="shared" si="18"/>
        <v>3068374</v>
      </c>
      <c r="I324" s="139"/>
      <c r="J324" s="94"/>
      <c r="K324" s="111"/>
      <c r="L324" s="137"/>
    </row>
    <row r="325" spans="1:12" ht="16.5" customHeight="1">
      <c r="A325" s="136">
        <f t="shared" si="19"/>
        <v>42674</v>
      </c>
      <c r="B325" s="95">
        <v>11483</v>
      </c>
      <c r="C325" s="95">
        <v>3006622</v>
      </c>
      <c r="D325" s="92">
        <f t="shared" si="22"/>
        <v>3018105</v>
      </c>
      <c r="E325" s="95">
        <v>3201</v>
      </c>
      <c r="F325" s="95">
        <v>341758</v>
      </c>
      <c r="G325" s="89">
        <f t="shared" si="23"/>
        <v>344959</v>
      </c>
      <c r="H325" s="90">
        <f t="shared" ref="H325:H388" si="24">D325+G325</f>
        <v>3363064</v>
      </c>
      <c r="I325" s="139"/>
      <c r="J325" s="94"/>
      <c r="K325" s="111"/>
      <c r="L325" s="137"/>
    </row>
    <row r="326" spans="1:12" ht="16.5" customHeight="1">
      <c r="A326" s="136">
        <f t="shared" ref="A326:A389" si="25">EOMONTH(A325,1)</f>
        <v>42704</v>
      </c>
      <c r="B326" s="95">
        <v>28390</v>
      </c>
      <c r="C326" s="95">
        <v>2924414</v>
      </c>
      <c r="D326" s="92">
        <f t="shared" si="22"/>
        <v>2952804</v>
      </c>
      <c r="E326" s="95">
        <v>2930</v>
      </c>
      <c r="F326" s="95">
        <v>321372</v>
      </c>
      <c r="G326" s="89">
        <f t="shared" si="23"/>
        <v>324302</v>
      </c>
      <c r="H326" s="90">
        <f t="shared" si="24"/>
        <v>3277106</v>
      </c>
      <c r="I326" s="139"/>
      <c r="J326" s="94"/>
      <c r="K326" s="111"/>
      <c r="L326" s="137"/>
    </row>
    <row r="327" spans="1:12" ht="16.5" customHeight="1">
      <c r="A327" s="136">
        <f t="shared" si="25"/>
        <v>42735</v>
      </c>
      <c r="B327" s="95">
        <v>11037</v>
      </c>
      <c r="C327" s="95">
        <v>2901287</v>
      </c>
      <c r="D327" s="92">
        <f t="shared" si="22"/>
        <v>2912324</v>
      </c>
      <c r="E327" s="95">
        <v>1602</v>
      </c>
      <c r="F327" s="95">
        <v>348556</v>
      </c>
      <c r="G327" s="89">
        <f t="shared" si="23"/>
        <v>350158</v>
      </c>
      <c r="H327" s="90">
        <f t="shared" si="24"/>
        <v>3262482</v>
      </c>
      <c r="I327" s="139"/>
      <c r="J327" s="94"/>
      <c r="K327" s="111"/>
      <c r="L327" s="137"/>
    </row>
    <row r="328" spans="1:12" ht="16.5" customHeight="1">
      <c r="A328" s="136">
        <f t="shared" si="25"/>
        <v>42766</v>
      </c>
      <c r="B328" s="95">
        <v>22338</v>
      </c>
      <c r="C328" s="95">
        <v>2429067</v>
      </c>
      <c r="D328" s="92">
        <f t="shared" si="22"/>
        <v>2451405</v>
      </c>
      <c r="E328" s="95">
        <v>3143</v>
      </c>
      <c r="F328" s="95">
        <v>192036</v>
      </c>
      <c r="G328" s="89">
        <f t="shared" si="23"/>
        <v>195179</v>
      </c>
      <c r="H328" s="90">
        <f t="shared" si="24"/>
        <v>2646584</v>
      </c>
      <c r="I328" s="139"/>
      <c r="J328" s="94"/>
      <c r="K328" s="111"/>
      <c r="L328" s="137"/>
    </row>
    <row r="329" spans="1:12" ht="16.5" customHeight="1">
      <c r="A329" s="136">
        <f t="shared" si="25"/>
        <v>42794</v>
      </c>
      <c r="B329" s="95">
        <v>9862</v>
      </c>
      <c r="C329" s="95">
        <v>2304537</v>
      </c>
      <c r="D329" s="92">
        <f t="shared" si="22"/>
        <v>2314399</v>
      </c>
      <c r="E329" s="95">
        <v>2633</v>
      </c>
      <c r="F329" s="95">
        <v>273920</v>
      </c>
      <c r="G329" s="89">
        <f t="shared" si="23"/>
        <v>276553</v>
      </c>
      <c r="H329" s="90">
        <f t="shared" si="24"/>
        <v>2590952</v>
      </c>
      <c r="I329" s="139"/>
      <c r="J329" s="94"/>
      <c r="K329" s="111"/>
      <c r="L329" s="137"/>
    </row>
    <row r="330" spans="1:12" ht="16.5" customHeight="1">
      <c r="A330" s="136">
        <f t="shared" si="25"/>
        <v>42825</v>
      </c>
      <c r="B330" s="95">
        <v>20626</v>
      </c>
      <c r="C330" s="95">
        <v>2436589</v>
      </c>
      <c r="D330" s="92">
        <f t="shared" si="22"/>
        <v>2457215</v>
      </c>
      <c r="E330" s="95">
        <v>1681</v>
      </c>
      <c r="F330" s="95">
        <v>375592</v>
      </c>
      <c r="G330" s="89">
        <f t="shared" si="23"/>
        <v>377273</v>
      </c>
      <c r="H330" s="90">
        <f t="shared" si="24"/>
        <v>2834488</v>
      </c>
      <c r="I330" s="139"/>
      <c r="J330" s="94"/>
      <c r="K330" s="111"/>
      <c r="L330" s="137"/>
    </row>
    <row r="331" spans="1:12" ht="16.5" customHeight="1">
      <c r="A331" s="136">
        <f t="shared" si="25"/>
        <v>42855</v>
      </c>
      <c r="B331" s="95">
        <v>26611</v>
      </c>
      <c r="C331" s="95">
        <v>1937245</v>
      </c>
      <c r="D331" s="92">
        <f t="shared" si="22"/>
        <v>1963856</v>
      </c>
      <c r="E331" s="95">
        <v>2277</v>
      </c>
      <c r="F331" s="95">
        <v>275399</v>
      </c>
      <c r="G331" s="89">
        <f t="shared" si="23"/>
        <v>277676</v>
      </c>
      <c r="H331" s="90">
        <f t="shared" si="24"/>
        <v>2241532</v>
      </c>
      <c r="I331" s="139"/>
      <c r="J331" s="94"/>
      <c r="K331" s="111"/>
      <c r="L331" s="137"/>
    </row>
    <row r="332" spans="1:12" ht="16.5" customHeight="1">
      <c r="A332" s="136">
        <f t="shared" si="25"/>
        <v>42886</v>
      </c>
      <c r="B332" s="95">
        <v>19799</v>
      </c>
      <c r="C332" s="95">
        <v>2305022</v>
      </c>
      <c r="D332" s="92">
        <f t="shared" si="22"/>
        <v>2324821</v>
      </c>
      <c r="E332" s="95">
        <v>2245</v>
      </c>
      <c r="F332" s="95">
        <v>275522</v>
      </c>
      <c r="G332" s="89">
        <f t="shared" si="23"/>
        <v>277767</v>
      </c>
      <c r="H332" s="90">
        <f t="shared" si="24"/>
        <v>2602588</v>
      </c>
      <c r="I332" s="139"/>
      <c r="J332" s="94"/>
      <c r="K332" s="111"/>
      <c r="L332" s="137"/>
    </row>
    <row r="333" spans="1:12" ht="16.5" customHeight="1">
      <c r="A333" s="136">
        <f t="shared" si="25"/>
        <v>42916</v>
      </c>
      <c r="B333" s="95">
        <v>19908</v>
      </c>
      <c r="C333" s="95">
        <v>1875068</v>
      </c>
      <c r="D333" s="92">
        <f t="shared" ref="D333:D348" si="26">B333+C333</f>
        <v>1894976</v>
      </c>
      <c r="E333" s="95">
        <v>2545</v>
      </c>
      <c r="F333" s="95">
        <v>294101</v>
      </c>
      <c r="G333" s="89">
        <f t="shared" ref="G333:G348" si="27">E333+F333</f>
        <v>296646</v>
      </c>
      <c r="H333" s="90">
        <f t="shared" si="24"/>
        <v>2191622</v>
      </c>
      <c r="I333" s="139"/>
      <c r="J333" s="94"/>
      <c r="K333" s="111"/>
      <c r="L333" s="137"/>
    </row>
    <row r="334" spans="1:12" ht="16.5" customHeight="1">
      <c r="A334" s="136">
        <f t="shared" si="25"/>
        <v>42947</v>
      </c>
      <c r="B334" s="95">
        <v>20272</v>
      </c>
      <c r="C334" s="95">
        <v>1578300</v>
      </c>
      <c r="D334" s="92">
        <f t="shared" si="26"/>
        <v>1598572</v>
      </c>
      <c r="E334" s="95">
        <v>1274</v>
      </c>
      <c r="F334" s="95">
        <v>275530</v>
      </c>
      <c r="G334" s="89">
        <f t="shared" si="27"/>
        <v>276804</v>
      </c>
      <c r="H334" s="90">
        <f t="shared" si="24"/>
        <v>1875376</v>
      </c>
      <c r="I334" s="139"/>
      <c r="J334" s="94"/>
      <c r="K334" s="111"/>
      <c r="L334" s="137"/>
    </row>
    <row r="335" spans="1:12" ht="16.5" customHeight="1">
      <c r="A335" s="136">
        <f t="shared" si="25"/>
        <v>42978</v>
      </c>
      <c r="B335" s="95">
        <v>29972</v>
      </c>
      <c r="C335" s="95">
        <v>2274935</v>
      </c>
      <c r="D335" s="92">
        <f t="shared" si="26"/>
        <v>2304907</v>
      </c>
      <c r="E335" s="95">
        <v>1827</v>
      </c>
      <c r="F335" s="95">
        <v>303492</v>
      </c>
      <c r="G335" s="89">
        <f t="shared" si="27"/>
        <v>305319</v>
      </c>
      <c r="H335" s="90">
        <f t="shared" si="24"/>
        <v>2610226</v>
      </c>
      <c r="I335" s="139"/>
      <c r="J335" s="94"/>
      <c r="K335" s="111"/>
      <c r="L335" s="137"/>
    </row>
    <row r="336" spans="1:12" ht="16.5" customHeight="1">
      <c r="A336" s="136">
        <f t="shared" si="25"/>
        <v>43008</v>
      </c>
      <c r="B336" s="95">
        <v>24475</v>
      </c>
      <c r="C336" s="95">
        <v>2130292</v>
      </c>
      <c r="D336" s="92">
        <f t="shared" si="26"/>
        <v>2154767</v>
      </c>
      <c r="E336" s="95">
        <v>2192</v>
      </c>
      <c r="F336" s="95">
        <v>284777</v>
      </c>
      <c r="G336" s="89">
        <f t="shared" si="27"/>
        <v>286969</v>
      </c>
      <c r="H336" s="90">
        <f t="shared" si="24"/>
        <v>2441736</v>
      </c>
      <c r="I336" s="139"/>
      <c r="J336" s="94"/>
      <c r="K336" s="111"/>
      <c r="L336" s="137"/>
    </row>
    <row r="337" spans="1:12" ht="16.5" customHeight="1">
      <c r="A337" s="136">
        <f t="shared" si="25"/>
        <v>43039</v>
      </c>
      <c r="B337" s="95">
        <v>19228</v>
      </c>
      <c r="C337" s="95">
        <v>2570753</v>
      </c>
      <c r="D337" s="92">
        <f t="shared" si="26"/>
        <v>2589981</v>
      </c>
      <c r="E337" s="95">
        <v>1942</v>
      </c>
      <c r="F337" s="95">
        <v>310190</v>
      </c>
      <c r="G337" s="89">
        <f t="shared" si="27"/>
        <v>312132</v>
      </c>
      <c r="H337" s="90">
        <f t="shared" si="24"/>
        <v>2902113</v>
      </c>
      <c r="I337" s="139"/>
      <c r="J337" s="94"/>
      <c r="K337" s="111"/>
      <c r="L337" s="137"/>
    </row>
    <row r="338" spans="1:12" ht="16.5" customHeight="1">
      <c r="A338" s="136">
        <f t="shared" si="25"/>
        <v>43069</v>
      </c>
      <c r="B338" s="95">
        <v>36491</v>
      </c>
      <c r="C338" s="95">
        <v>2683908</v>
      </c>
      <c r="D338" s="92">
        <f t="shared" si="26"/>
        <v>2720399</v>
      </c>
      <c r="E338" s="95">
        <v>2440</v>
      </c>
      <c r="F338" s="95">
        <v>242790</v>
      </c>
      <c r="G338" s="89">
        <f t="shared" si="27"/>
        <v>245230</v>
      </c>
      <c r="H338" s="90">
        <f t="shared" si="24"/>
        <v>2965629</v>
      </c>
      <c r="I338" s="139"/>
      <c r="J338" s="94"/>
      <c r="K338" s="111"/>
      <c r="L338" s="137"/>
    </row>
    <row r="339" spans="1:12" ht="16.5" customHeight="1">
      <c r="A339" s="136">
        <f t="shared" si="25"/>
        <v>43100</v>
      </c>
      <c r="B339" s="95">
        <v>46487</v>
      </c>
      <c r="C339" s="95">
        <v>2597940</v>
      </c>
      <c r="D339" s="92">
        <f t="shared" si="26"/>
        <v>2644427</v>
      </c>
      <c r="E339" s="95">
        <v>2122</v>
      </c>
      <c r="F339" s="95">
        <v>379559</v>
      </c>
      <c r="G339" s="89">
        <f t="shared" si="27"/>
        <v>381681</v>
      </c>
      <c r="H339" s="90">
        <f t="shared" si="24"/>
        <v>3026108</v>
      </c>
      <c r="I339" s="139"/>
      <c r="J339" s="94"/>
      <c r="K339" s="111"/>
      <c r="L339" s="137"/>
    </row>
    <row r="340" spans="1:12" ht="16.5" customHeight="1">
      <c r="A340" s="136">
        <f t="shared" si="25"/>
        <v>43131</v>
      </c>
      <c r="B340" s="95">
        <v>12760</v>
      </c>
      <c r="C340" s="95">
        <v>2519381</v>
      </c>
      <c r="D340" s="92">
        <f t="shared" si="26"/>
        <v>2532141</v>
      </c>
      <c r="E340" s="95">
        <v>2614</v>
      </c>
      <c r="F340" s="95">
        <v>185288</v>
      </c>
      <c r="G340" s="89">
        <f t="shared" si="27"/>
        <v>187902</v>
      </c>
      <c r="H340" s="90">
        <f t="shared" si="24"/>
        <v>2720043</v>
      </c>
      <c r="I340" s="139"/>
      <c r="J340" s="94"/>
      <c r="K340" s="111"/>
      <c r="L340" s="137"/>
    </row>
    <row r="341" spans="1:12" ht="16.5" customHeight="1">
      <c r="A341" s="136">
        <f t="shared" si="25"/>
        <v>43159</v>
      </c>
      <c r="B341" s="95">
        <v>27829</v>
      </c>
      <c r="C341" s="95">
        <v>2208007</v>
      </c>
      <c r="D341" s="92">
        <f t="shared" si="26"/>
        <v>2235836</v>
      </c>
      <c r="E341" s="95">
        <v>1176</v>
      </c>
      <c r="F341" s="95">
        <v>274681</v>
      </c>
      <c r="G341" s="89">
        <f t="shared" si="27"/>
        <v>275857</v>
      </c>
      <c r="H341" s="90">
        <f t="shared" si="24"/>
        <v>2511693</v>
      </c>
      <c r="I341" s="139"/>
      <c r="J341" s="94"/>
      <c r="K341" s="111"/>
      <c r="L341" s="137"/>
    </row>
    <row r="342" spans="1:12" ht="16.5" customHeight="1">
      <c r="A342" s="136">
        <f t="shared" si="25"/>
        <v>43190</v>
      </c>
      <c r="B342" s="95">
        <v>76542</v>
      </c>
      <c r="C342" s="95">
        <v>2237524</v>
      </c>
      <c r="D342" s="92">
        <f t="shared" si="26"/>
        <v>2314066</v>
      </c>
      <c r="E342" s="95">
        <v>1737</v>
      </c>
      <c r="F342" s="95">
        <v>382671</v>
      </c>
      <c r="G342" s="89">
        <f t="shared" si="27"/>
        <v>384408</v>
      </c>
      <c r="H342" s="90">
        <f t="shared" si="24"/>
        <v>2698474</v>
      </c>
      <c r="I342" s="139"/>
      <c r="J342" s="94"/>
      <c r="K342" s="111"/>
      <c r="L342" s="137"/>
    </row>
    <row r="343" spans="1:12" ht="16.5" customHeight="1">
      <c r="A343" s="136">
        <f t="shared" si="25"/>
        <v>43220</v>
      </c>
      <c r="B343" s="95">
        <v>58214</v>
      </c>
      <c r="C343" s="95">
        <v>2026986</v>
      </c>
      <c r="D343" s="92">
        <f t="shared" si="26"/>
        <v>2085200</v>
      </c>
      <c r="E343" s="95">
        <v>739</v>
      </c>
      <c r="F343" s="95">
        <v>302937</v>
      </c>
      <c r="G343" s="89">
        <f t="shared" si="27"/>
        <v>303676</v>
      </c>
      <c r="H343" s="90">
        <f t="shared" si="24"/>
        <v>2388876</v>
      </c>
      <c r="I343" s="139"/>
      <c r="J343" s="94"/>
      <c r="K343" s="111"/>
      <c r="L343" s="137"/>
    </row>
    <row r="344" spans="1:12" ht="16.5" customHeight="1">
      <c r="A344" s="136">
        <f t="shared" si="25"/>
        <v>43251</v>
      </c>
      <c r="B344" s="95">
        <v>46621</v>
      </c>
      <c r="C344" s="95">
        <v>1440854</v>
      </c>
      <c r="D344" s="92">
        <f t="shared" si="26"/>
        <v>1487475</v>
      </c>
      <c r="E344" s="95">
        <v>573</v>
      </c>
      <c r="F344" s="95">
        <v>241284</v>
      </c>
      <c r="G344" s="89">
        <f t="shared" si="27"/>
        <v>241857</v>
      </c>
      <c r="H344" s="90">
        <f t="shared" si="24"/>
        <v>1729332</v>
      </c>
      <c r="I344" s="139"/>
      <c r="J344" s="94"/>
      <c r="K344" s="111"/>
      <c r="L344" s="137"/>
    </row>
    <row r="345" spans="1:12" ht="16.5" customHeight="1">
      <c r="A345" s="136">
        <f t="shared" si="25"/>
        <v>43281</v>
      </c>
      <c r="B345" s="95">
        <v>283940</v>
      </c>
      <c r="C345" s="95">
        <v>1986253</v>
      </c>
      <c r="D345" s="92">
        <f t="shared" si="26"/>
        <v>2270193</v>
      </c>
      <c r="E345" s="95">
        <v>1049</v>
      </c>
      <c r="F345" s="95">
        <v>312486</v>
      </c>
      <c r="G345" s="89">
        <f t="shared" si="27"/>
        <v>313535</v>
      </c>
      <c r="H345" s="90">
        <f t="shared" si="24"/>
        <v>2583728</v>
      </c>
      <c r="I345" s="139"/>
      <c r="J345" s="94"/>
      <c r="K345" s="111"/>
      <c r="L345" s="137"/>
    </row>
    <row r="346" spans="1:12" ht="16.5" customHeight="1">
      <c r="A346" s="136">
        <f t="shared" si="25"/>
        <v>43312</v>
      </c>
      <c r="B346" s="95">
        <v>369836</v>
      </c>
      <c r="C346" s="95">
        <v>1755475</v>
      </c>
      <c r="D346" s="92">
        <f t="shared" si="26"/>
        <v>2125311</v>
      </c>
      <c r="E346" s="95">
        <v>1665</v>
      </c>
      <c r="F346" s="95">
        <v>338542</v>
      </c>
      <c r="G346" s="89">
        <f t="shared" si="27"/>
        <v>340207</v>
      </c>
      <c r="H346" s="90">
        <f t="shared" si="24"/>
        <v>2465518</v>
      </c>
      <c r="I346" s="139"/>
      <c r="J346" s="94"/>
      <c r="K346" s="111"/>
      <c r="L346" s="137"/>
    </row>
    <row r="347" spans="1:12" ht="16.5" customHeight="1">
      <c r="A347" s="136">
        <f t="shared" si="25"/>
        <v>43343</v>
      </c>
      <c r="B347" s="95">
        <v>539627</v>
      </c>
      <c r="C347" s="95">
        <v>2622290</v>
      </c>
      <c r="D347" s="92">
        <f t="shared" si="26"/>
        <v>3161917</v>
      </c>
      <c r="E347" s="95">
        <v>2689</v>
      </c>
      <c r="F347" s="95">
        <v>379883</v>
      </c>
      <c r="G347" s="89">
        <f t="shared" si="27"/>
        <v>382572</v>
      </c>
      <c r="H347" s="90">
        <f t="shared" si="24"/>
        <v>3544489</v>
      </c>
      <c r="I347" s="139"/>
      <c r="J347" s="94"/>
      <c r="K347" s="111"/>
      <c r="L347" s="137"/>
    </row>
    <row r="348" spans="1:12" ht="16.5" customHeight="1">
      <c r="A348" s="136">
        <f t="shared" si="25"/>
        <v>43373</v>
      </c>
      <c r="B348" s="95">
        <v>292161</v>
      </c>
      <c r="C348" s="95">
        <v>2549930</v>
      </c>
      <c r="D348" s="92">
        <f t="shared" si="26"/>
        <v>2842091</v>
      </c>
      <c r="E348" s="95">
        <v>953</v>
      </c>
      <c r="F348" s="95">
        <v>307878</v>
      </c>
      <c r="G348" s="89">
        <f t="shared" si="27"/>
        <v>308831</v>
      </c>
      <c r="H348" s="90">
        <f t="shared" si="24"/>
        <v>3150922</v>
      </c>
      <c r="I348" s="139"/>
      <c r="J348" s="94"/>
      <c r="K348" s="111"/>
      <c r="L348" s="137"/>
    </row>
    <row r="349" spans="1:12" ht="16.5" customHeight="1">
      <c r="A349" s="136">
        <f t="shared" si="25"/>
        <v>43404</v>
      </c>
      <c r="B349" s="95">
        <v>368991</v>
      </c>
      <c r="C349" s="95">
        <v>3240734</v>
      </c>
      <c r="D349" s="92">
        <f t="shared" ref="D349" si="28">B349+C349</f>
        <v>3609725</v>
      </c>
      <c r="E349" s="95">
        <v>2083</v>
      </c>
      <c r="F349" s="95">
        <v>326211</v>
      </c>
      <c r="G349" s="89">
        <f t="shared" ref="G349" si="29">E349+F349</f>
        <v>328294</v>
      </c>
      <c r="H349" s="90">
        <f t="shared" si="24"/>
        <v>3938019</v>
      </c>
      <c r="I349" s="139"/>
      <c r="J349" s="94"/>
      <c r="K349" s="111"/>
      <c r="L349" s="137"/>
    </row>
    <row r="350" spans="1:12" ht="16.5" customHeight="1">
      <c r="A350" s="136">
        <f t="shared" si="25"/>
        <v>43434</v>
      </c>
      <c r="B350" s="95">
        <v>235423</v>
      </c>
      <c r="C350" s="95">
        <v>3362444</v>
      </c>
      <c r="D350" s="92">
        <f t="shared" ref="D350" si="30">B350+C350</f>
        <v>3597867</v>
      </c>
      <c r="E350" s="95">
        <v>2372</v>
      </c>
      <c r="F350" s="95">
        <v>302813</v>
      </c>
      <c r="G350" s="89">
        <f t="shared" ref="G350" si="31">E350+F350</f>
        <v>305185</v>
      </c>
      <c r="H350" s="90">
        <f t="shared" si="24"/>
        <v>3903052</v>
      </c>
      <c r="I350" s="139"/>
      <c r="J350" s="94"/>
      <c r="K350" s="111"/>
      <c r="L350" s="137"/>
    </row>
    <row r="351" spans="1:12" ht="16.5" customHeight="1">
      <c r="A351" s="136">
        <f t="shared" si="25"/>
        <v>43465</v>
      </c>
      <c r="B351" s="95">
        <v>168196</v>
      </c>
      <c r="C351" s="95">
        <v>3462143</v>
      </c>
      <c r="D351" s="92">
        <f t="shared" ref="D351" si="32">B351+C351</f>
        <v>3630339</v>
      </c>
      <c r="E351" s="95">
        <v>1576</v>
      </c>
      <c r="F351" s="95">
        <v>372787</v>
      </c>
      <c r="G351" s="89">
        <f t="shared" ref="G351" si="33">E351+F351</f>
        <v>374363</v>
      </c>
      <c r="H351" s="90">
        <f t="shared" si="24"/>
        <v>4004702</v>
      </c>
      <c r="I351" s="139"/>
      <c r="J351" s="94"/>
      <c r="K351" s="111"/>
      <c r="L351" s="137"/>
    </row>
    <row r="352" spans="1:12" ht="16.5" customHeight="1">
      <c r="A352" s="136">
        <f t="shared" si="25"/>
        <v>43496</v>
      </c>
      <c r="B352" s="95">
        <v>150609</v>
      </c>
      <c r="C352" s="95">
        <v>3073902</v>
      </c>
      <c r="D352" s="92">
        <f t="shared" ref="D352" si="34">B352+C352</f>
        <v>3224511</v>
      </c>
      <c r="E352" s="95">
        <v>1477</v>
      </c>
      <c r="F352" s="95">
        <v>244684</v>
      </c>
      <c r="G352" s="89">
        <f t="shared" ref="G352" si="35">E352+F352</f>
        <v>246161</v>
      </c>
      <c r="H352" s="90">
        <f t="shared" si="24"/>
        <v>3470672</v>
      </c>
      <c r="I352" s="139"/>
      <c r="J352" s="94"/>
      <c r="K352" s="111"/>
      <c r="L352" s="137"/>
    </row>
    <row r="353" spans="1:12" ht="16.5" customHeight="1">
      <c r="A353" s="136">
        <f t="shared" si="25"/>
        <v>43524</v>
      </c>
      <c r="B353" s="95">
        <v>212003</v>
      </c>
      <c r="C353" s="95">
        <v>3051113</v>
      </c>
      <c r="D353" s="92">
        <f t="shared" ref="D353" si="36">B353+C353</f>
        <v>3263116</v>
      </c>
      <c r="E353" s="95">
        <v>1220</v>
      </c>
      <c r="F353" s="95">
        <v>310465</v>
      </c>
      <c r="G353" s="89">
        <f t="shared" ref="G353" si="37">E353+F353</f>
        <v>311685</v>
      </c>
      <c r="H353" s="90">
        <f t="shared" si="24"/>
        <v>3574801</v>
      </c>
      <c r="I353" s="139"/>
      <c r="J353" s="94"/>
      <c r="K353" s="111"/>
      <c r="L353" s="137"/>
    </row>
    <row r="354" spans="1:12" ht="16.5" customHeight="1">
      <c r="A354" s="136">
        <f t="shared" si="25"/>
        <v>43555</v>
      </c>
      <c r="B354" s="95">
        <v>190880</v>
      </c>
      <c r="C354" s="95">
        <v>2557882</v>
      </c>
      <c r="D354" s="92">
        <f t="shared" ref="D354" si="38">B354+C354</f>
        <v>2748762</v>
      </c>
      <c r="E354" s="95">
        <v>2202</v>
      </c>
      <c r="F354" s="95">
        <v>366311</v>
      </c>
      <c r="G354" s="89">
        <f t="shared" ref="G354" si="39">E354+F354</f>
        <v>368513</v>
      </c>
      <c r="H354" s="90">
        <f t="shared" si="24"/>
        <v>3117275</v>
      </c>
      <c r="I354" s="139"/>
      <c r="J354" s="94"/>
      <c r="K354" s="111"/>
      <c r="L354" s="137"/>
    </row>
    <row r="355" spans="1:12" ht="16.5" customHeight="1">
      <c r="A355" s="136">
        <f t="shared" si="25"/>
        <v>43585</v>
      </c>
      <c r="B355" s="95">
        <v>240371</v>
      </c>
      <c r="C355" s="95">
        <v>2706379</v>
      </c>
      <c r="D355" s="92">
        <f t="shared" ref="D355" si="40">B355+C355</f>
        <v>2946750</v>
      </c>
      <c r="E355" s="95">
        <v>2319</v>
      </c>
      <c r="F355" s="95">
        <v>318296</v>
      </c>
      <c r="G355" s="89">
        <f t="shared" ref="G355" si="41">E355+F355</f>
        <v>320615</v>
      </c>
      <c r="H355" s="90">
        <f t="shared" si="24"/>
        <v>3267365</v>
      </c>
      <c r="I355" s="139"/>
      <c r="J355" s="94"/>
      <c r="K355" s="111"/>
      <c r="L355" s="137"/>
    </row>
    <row r="356" spans="1:12" ht="16.5" customHeight="1">
      <c r="A356" s="136">
        <f t="shared" si="25"/>
        <v>43616</v>
      </c>
      <c r="B356" s="95">
        <v>462472</v>
      </c>
      <c r="C356" s="95">
        <v>3025754</v>
      </c>
      <c r="D356" s="92">
        <f t="shared" ref="D356" si="42">B356+C356</f>
        <v>3488226</v>
      </c>
      <c r="E356" s="95">
        <v>1634</v>
      </c>
      <c r="F356" s="95">
        <v>396854</v>
      </c>
      <c r="G356" s="89">
        <f t="shared" ref="G356" si="43">E356+F356</f>
        <v>398488</v>
      </c>
      <c r="H356" s="90">
        <f t="shared" si="24"/>
        <v>3886714</v>
      </c>
      <c r="I356" s="139"/>
      <c r="J356" s="94"/>
      <c r="K356" s="111"/>
      <c r="L356" s="137"/>
    </row>
    <row r="357" spans="1:12" ht="16.5" customHeight="1">
      <c r="A357" s="136">
        <f t="shared" si="25"/>
        <v>43646</v>
      </c>
      <c r="B357" s="95">
        <v>383915</v>
      </c>
      <c r="C357" s="95">
        <v>2355971</v>
      </c>
      <c r="D357" s="92">
        <f t="shared" ref="D357" si="44">B357+C357</f>
        <v>2739886</v>
      </c>
      <c r="E357" s="95">
        <v>4099</v>
      </c>
      <c r="F357" s="95">
        <v>358811</v>
      </c>
      <c r="G357" s="89">
        <f t="shared" ref="G357" si="45">E357+F357</f>
        <v>362910</v>
      </c>
      <c r="H357" s="90">
        <f t="shared" si="24"/>
        <v>3102796</v>
      </c>
      <c r="I357" s="139"/>
      <c r="J357" s="94"/>
      <c r="K357" s="111"/>
      <c r="L357" s="137"/>
    </row>
    <row r="358" spans="1:12" ht="16.5" customHeight="1">
      <c r="A358" s="136">
        <f t="shared" si="25"/>
        <v>43677</v>
      </c>
      <c r="B358" s="95">
        <v>601684</v>
      </c>
      <c r="C358" s="95">
        <v>2438600</v>
      </c>
      <c r="D358" s="92">
        <f t="shared" ref="D358" si="46">B358+C358</f>
        <v>3040284</v>
      </c>
      <c r="E358" s="95">
        <v>2313</v>
      </c>
      <c r="F358" s="95">
        <v>347971</v>
      </c>
      <c r="G358" s="89">
        <f t="shared" ref="G358" si="47">E358+F358</f>
        <v>350284</v>
      </c>
      <c r="H358" s="90">
        <f t="shared" si="24"/>
        <v>3390568</v>
      </c>
      <c r="I358" s="139"/>
      <c r="J358" s="94"/>
      <c r="K358" s="111"/>
      <c r="L358" s="137"/>
    </row>
    <row r="359" spans="1:12" ht="16.5" customHeight="1">
      <c r="A359" s="136">
        <f t="shared" si="25"/>
        <v>43708</v>
      </c>
      <c r="B359" s="95">
        <v>461635</v>
      </c>
      <c r="C359" s="95">
        <v>2570815</v>
      </c>
      <c r="D359" s="92">
        <f t="shared" ref="D359" si="48">B359+C359</f>
        <v>3032450</v>
      </c>
      <c r="E359" s="95">
        <v>1851</v>
      </c>
      <c r="F359" s="95">
        <v>334714</v>
      </c>
      <c r="G359" s="89">
        <f t="shared" ref="G359" si="49">E359+F359</f>
        <v>336565</v>
      </c>
      <c r="H359" s="90">
        <f t="shared" si="24"/>
        <v>3369015</v>
      </c>
      <c r="I359" s="139"/>
      <c r="J359" s="94"/>
      <c r="K359" s="111"/>
      <c r="L359" s="137"/>
    </row>
    <row r="360" spans="1:12" ht="16.5" customHeight="1">
      <c r="A360" s="136">
        <f t="shared" si="25"/>
        <v>43738</v>
      </c>
      <c r="B360" s="95">
        <v>346970</v>
      </c>
      <c r="C360" s="95">
        <v>2800150</v>
      </c>
      <c r="D360" s="92">
        <f t="shared" ref="D360" si="50">B360+C360</f>
        <v>3147120</v>
      </c>
      <c r="E360" s="95">
        <v>2288</v>
      </c>
      <c r="F360" s="95">
        <v>346098</v>
      </c>
      <c r="G360" s="89">
        <f t="shared" ref="G360" si="51">E360+F360</f>
        <v>348386</v>
      </c>
      <c r="H360" s="90">
        <f t="shared" si="24"/>
        <v>3495506</v>
      </c>
      <c r="I360" s="139"/>
      <c r="J360" s="94"/>
      <c r="K360" s="111"/>
      <c r="L360" s="137"/>
    </row>
    <row r="361" spans="1:12" ht="16.5" customHeight="1">
      <c r="A361" s="136">
        <f t="shared" si="25"/>
        <v>43769</v>
      </c>
      <c r="B361" s="95">
        <v>359186</v>
      </c>
      <c r="C361" s="95">
        <v>2964909</v>
      </c>
      <c r="D361" s="92">
        <f t="shared" ref="D361" si="52">B361+C361</f>
        <v>3324095</v>
      </c>
      <c r="E361" s="95">
        <v>3485</v>
      </c>
      <c r="F361" s="95">
        <v>342760</v>
      </c>
      <c r="G361" s="89">
        <f t="shared" ref="G361" si="53">E361+F361</f>
        <v>346245</v>
      </c>
      <c r="H361" s="90">
        <f t="shared" si="24"/>
        <v>3670340</v>
      </c>
      <c r="I361" s="139"/>
      <c r="J361" s="94"/>
      <c r="K361" s="111"/>
      <c r="L361" s="137"/>
    </row>
    <row r="362" spans="1:12" ht="16.5" customHeight="1">
      <c r="A362" s="136">
        <f t="shared" si="25"/>
        <v>43799</v>
      </c>
      <c r="B362" s="95">
        <v>204055</v>
      </c>
      <c r="C362" s="95">
        <v>2757885</v>
      </c>
      <c r="D362" s="92">
        <f t="shared" ref="D362" si="54">B362+C362</f>
        <v>2961940</v>
      </c>
      <c r="E362" s="95">
        <v>1336</v>
      </c>
      <c r="F362" s="95">
        <v>318833</v>
      </c>
      <c r="G362" s="89">
        <f t="shared" ref="G362" si="55">E362+F362</f>
        <v>320169</v>
      </c>
      <c r="H362" s="90">
        <f t="shared" si="24"/>
        <v>3282109</v>
      </c>
      <c r="I362" s="139"/>
      <c r="J362" s="94"/>
      <c r="K362" s="111"/>
      <c r="L362" s="137"/>
    </row>
    <row r="363" spans="1:12" ht="16.5" customHeight="1">
      <c r="A363" s="136">
        <f t="shared" si="25"/>
        <v>43830</v>
      </c>
      <c r="B363" s="95">
        <v>345873</v>
      </c>
      <c r="C363" s="95">
        <v>2409528</v>
      </c>
      <c r="D363" s="92">
        <f t="shared" ref="D363" si="56">B363+C363</f>
        <v>2755401</v>
      </c>
      <c r="E363" s="95">
        <v>1809</v>
      </c>
      <c r="F363" s="95">
        <v>315312</v>
      </c>
      <c r="G363" s="89">
        <f t="shared" ref="G363" si="57">E363+F363</f>
        <v>317121</v>
      </c>
      <c r="H363" s="90">
        <f t="shared" si="24"/>
        <v>3072522</v>
      </c>
      <c r="I363" s="139"/>
      <c r="J363" s="94"/>
      <c r="K363" s="111"/>
      <c r="L363" s="137"/>
    </row>
    <row r="364" spans="1:12" ht="16.5" customHeight="1">
      <c r="A364" s="136">
        <f t="shared" si="25"/>
        <v>43861</v>
      </c>
      <c r="B364" s="95">
        <v>223828</v>
      </c>
      <c r="C364" s="95">
        <v>2922387</v>
      </c>
      <c r="D364" s="92">
        <f t="shared" ref="D364" si="58">B364+C364</f>
        <v>3146215</v>
      </c>
      <c r="E364" s="95">
        <v>2643</v>
      </c>
      <c r="F364" s="95">
        <v>325394</v>
      </c>
      <c r="G364" s="89">
        <f t="shared" ref="G364" si="59">E364+F364</f>
        <v>328037</v>
      </c>
      <c r="H364" s="90">
        <f t="shared" si="24"/>
        <v>3474252</v>
      </c>
      <c r="I364" s="139"/>
      <c r="J364" s="94"/>
      <c r="K364" s="111"/>
      <c r="L364" s="137"/>
    </row>
    <row r="365" spans="1:12" ht="16.5" customHeight="1">
      <c r="A365" s="136">
        <f t="shared" si="25"/>
        <v>43890</v>
      </c>
      <c r="B365" s="95">
        <v>218905</v>
      </c>
      <c r="C365" s="95">
        <v>2477429</v>
      </c>
      <c r="D365" s="92">
        <f t="shared" ref="D365" si="60">B365+C365</f>
        <v>2696334</v>
      </c>
      <c r="E365" s="95">
        <v>1733</v>
      </c>
      <c r="F365" s="95">
        <v>310029</v>
      </c>
      <c r="G365" s="89">
        <f t="shared" ref="G365" si="61">E365+F365</f>
        <v>311762</v>
      </c>
      <c r="H365" s="90">
        <f t="shared" si="24"/>
        <v>3008096</v>
      </c>
      <c r="I365" s="139"/>
      <c r="J365" s="94"/>
      <c r="K365" s="111"/>
      <c r="L365" s="137"/>
    </row>
    <row r="366" spans="1:12" ht="16.5" customHeight="1">
      <c r="A366" s="136">
        <f t="shared" si="25"/>
        <v>43921</v>
      </c>
      <c r="B366" s="95">
        <v>253550</v>
      </c>
      <c r="C366" s="95">
        <v>2898784</v>
      </c>
      <c r="D366" s="92">
        <f t="shared" ref="D366" si="62">B366+C366</f>
        <v>3152334</v>
      </c>
      <c r="E366" s="95">
        <v>2579</v>
      </c>
      <c r="F366" s="95">
        <v>338639</v>
      </c>
      <c r="G366" s="89">
        <f t="shared" ref="G366" si="63">E366+F366</f>
        <v>341218</v>
      </c>
      <c r="H366" s="90">
        <f t="shared" si="24"/>
        <v>3493552</v>
      </c>
      <c r="I366" s="139"/>
      <c r="J366" s="94"/>
      <c r="K366" s="111"/>
      <c r="L366" s="137"/>
    </row>
    <row r="367" spans="1:12" ht="16.5" customHeight="1">
      <c r="A367" s="136">
        <f t="shared" si="25"/>
        <v>43951</v>
      </c>
      <c r="B367" s="95">
        <v>316695</v>
      </c>
      <c r="C367" s="95">
        <v>2951535</v>
      </c>
      <c r="D367" s="92">
        <f t="shared" ref="D367" si="64">B367+C367</f>
        <v>3268230</v>
      </c>
      <c r="E367" s="95">
        <v>2504</v>
      </c>
      <c r="F367" s="95">
        <v>371922</v>
      </c>
      <c r="G367" s="89">
        <f t="shared" ref="G367" si="65">E367+F367</f>
        <v>374426</v>
      </c>
      <c r="H367" s="90">
        <f t="shared" si="24"/>
        <v>3642656</v>
      </c>
      <c r="I367" s="139"/>
      <c r="J367" s="94"/>
      <c r="K367" s="111"/>
      <c r="L367" s="137"/>
    </row>
    <row r="368" spans="1:12" ht="16.5" customHeight="1">
      <c r="A368" s="136">
        <f t="shared" si="25"/>
        <v>43982</v>
      </c>
      <c r="B368" s="95">
        <v>486571</v>
      </c>
      <c r="C368" s="95">
        <v>2457707</v>
      </c>
      <c r="D368" s="92">
        <f t="shared" ref="D368:D369" si="66">B368+C368</f>
        <v>2944278</v>
      </c>
      <c r="E368" s="95">
        <v>2272</v>
      </c>
      <c r="F368" s="95">
        <v>335163</v>
      </c>
      <c r="G368" s="89">
        <f t="shared" ref="G368:G369" si="67">E368+F368</f>
        <v>337435</v>
      </c>
      <c r="H368" s="90">
        <f t="shared" si="24"/>
        <v>3281713</v>
      </c>
      <c r="I368" s="139"/>
      <c r="J368" s="94"/>
      <c r="K368" s="111"/>
      <c r="L368" s="137"/>
    </row>
    <row r="369" spans="1:12" ht="16.5" customHeight="1">
      <c r="A369" s="136">
        <f t="shared" si="25"/>
        <v>44012</v>
      </c>
      <c r="B369" s="95">
        <v>638835</v>
      </c>
      <c r="C369" s="95">
        <v>2082022</v>
      </c>
      <c r="D369" s="92">
        <f t="shared" si="66"/>
        <v>2720857</v>
      </c>
      <c r="E369" s="95">
        <v>1328</v>
      </c>
      <c r="F369" s="95">
        <v>353432</v>
      </c>
      <c r="G369" s="89">
        <f t="shared" si="67"/>
        <v>354760</v>
      </c>
      <c r="H369" s="90">
        <f t="shared" si="24"/>
        <v>3075617</v>
      </c>
      <c r="I369" s="139"/>
      <c r="J369" s="94"/>
      <c r="K369" s="111"/>
      <c r="L369" s="137"/>
    </row>
    <row r="370" spans="1:12" ht="16.5" customHeight="1">
      <c r="A370" s="136">
        <f t="shared" si="25"/>
        <v>44043</v>
      </c>
      <c r="B370" s="95">
        <v>448158</v>
      </c>
      <c r="C370" s="95">
        <v>2421146</v>
      </c>
      <c r="D370" s="92">
        <f t="shared" ref="D370" si="68">B370+C370</f>
        <v>2869304</v>
      </c>
      <c r="E370" s="95">
        <v>1819</v>
      </c>
      <c r="F370" s="95">
        <v>371171</v>
      </c>
      <c r="G370" s="89">
        <f t="shared" ref="G370" si="69">E370+F370</f>
        <v>372990</v>
      </c>
      <c r="H370" s="90">
        <f t="shared" si="24"/>
        <v>3242294</v>
      </c>
      <c r="I370" s="139"/>
      <c r="J370" s="94"/>
      <c r="K370" s="111"/>
      <c r="L370" s="137"/>
    </row>
    <row r="371" spans="1:12" ht="16.5" customHeight="1">
      <c r="A371" s="136">
        <f t="shared" si="25"/>
        <v>44074</v>
      </c>
      <c r="B371" s="95">
        <v>474827</v>
      </c>
      <c r="C371" s="95">
        <v>2766801</v>
      </c>
      <c r="D371" s="92">
        <f t="shared" ref="D371" si="70">B371+C371</f>
        <v>3241628</v>
      </c>
      <c r="E371" s="95">
        <v>2374</v>
      </c>
      <c r="F371" s="95">
        <v>329956</v>
      </c>
      <c r="G371" s="89">
        <f t="shared" ref="G371" si="71">E371+F371</f>
        <v>332330</v>
      </c>
      <c r="H371" s="90">
        <f t="shared" si="24"/>
        <v>3573958</v>
      </c>
      <c r="I371" s="139"/>
      <c r="J371" s="94"/>
      <c r="K371" s="111"/>
      <c r="L371" s="137"/>
    </row>
    <row r="372" spans="1:12" ht="16.5" customHeight="1">
      <c r="A372" s="136">
        <f t="shared" si="25"/>
        <v>44104</v>
      </c>
      <c r="B372" s="95">
        <v>676325</v>
      </c>
      <c r="C372" s="95">
        <v>3225249</v>
      </c>
      <c r="D372" s="92">
        <f t="shared" ref="D372" si="72">B372+C372</f>
        <v>3901574</v>
      </c>
      <c r="E372" s="95">
        <v>2096</v>
      </c>
      <c r="F372" s="95">
        <v>328171</v>
      </c>
      <c r="G372" s="89">
        <f t="shared" ref="G372" si="73">E372+F372</f>
        <v>330267</v>
      </c>
      <c r="H372" s="90">
        <f t="shared" si="24"/>
        <v>4231841</v>
      </c>
      <c r="I372" s="139"/>
      <c r="J372" s="94"/>
      <c r="K372" s="111"/>
      <c r="L372" s="137"/>
    </row>
    <row r="373" spans="1:12" ht="16.5" customHeight="1">
      <c r="A373" s="136">
        <f t="shared" si="25"/>
        <v>44135</v>
      </c>
      <c r="B373" s="95">
        <v>470493</v>
      </c>
      <c r="C373" s="95">
        <v>3698281</v>
      </c>
      <c r="D373" s="92">
        <f t="shared" ref="D373" si="74">B373+C373</f>
        <v>4168774</v>
      </c>
      <c r="E373" s="95">
        <v>1407</v>
      </c>
      <c r="F373" s="95">
        <v>333558</v>
      </c>
      <c r="G373" s="89">
        <f t="shared" ref="G373" si="75">E373+F373</f>
        <v>334965</v>
      </c>
      <c r="H373" s="90">
        <f t="shared" si="24"/>
        <v>4503739</v>
      </c>
      <c r="I373" s="139"/>
      <c r="J373" s="94"/>
      <c r="K373" s="111"/>
      <c r="L373" s="137"/>
    </row>
    <row r="374" spans="1:12" ht="16.5" customHeight="1">
      <c r="A374" s="136">
        <f t="shared" si="25"/>
        <v>44165</v>
      </c>
      <c r="B374" s="95">
        <v>334632</v>
      </c>
      <c r="C374" s="95">
        <v>4080675</v>
      </c>
      <c r="D374" s="92">
        <f t="shared" ref="D374" si="76">B374+C374</f>
        <v>4415307</v>
      </c>
      <c r="E374" s="95">
        <v>1277</v>
      </c>
      <c r="F374" s="95">
        <v>353642</v>
      </c>
      <c r="G374" s="89">
        <f t="shared" ref="G374" si="77">E374+F374</f>
        <v>354919</v>
      </c>
      <c r="H374" s="90">
        <f t="shared" si="24"/>
        <v>4770226</v>
      </c>
      <c r="I374" s="139"/>
      <c r="J374" s="94"/>
      <c r="K374" s="111"/>
      <c r="L374" s="137"/>
    </row>
    <row r="375" spans="1:12" ht="16.5" customHeight="1">
      <c r="A375" s="136">
        <f t="shared" si="25"/>
        <v>44196</v>
      </c>
      <c r="B375" s="95">
        <v>384365</v>
      </c>
      <c r="C375" s="95">
        <v>3642367</v>
      </c>
      <c r="D375" s="92">
        <f t="shared" ref="D375" si="78">B375+C375</f>
        <v>4026732</v>
      </c>
      <c r="E375" s="95">
        <v>2543</v>
      </c>
      <c r="F375" s="95">
        <v>380266</v>
      </c>
      <c r="G375" s="89">
        <f t="shared" ref="G375" si="79">E375+F375</f>
        <v>382809</v>
      </c>
      <c r="H375" s="90">
        <f t="shared" si="24"/>
        <v>4409541</v>
      </c>
      <c r="I375" s="139"/>
      <c r="J375" s="94"/>
      <c r="K375" s="111"/>
      <c r="L375" s="137"/>
    </row>
    <row r="376" spans="1:12" ht="16.5" customHeight="1">
      <c r="A376" s="136">
        <f t="shared" si="25"/>
        <v>44227</v>
      </c>
      <c r="B376" s="95">
        <v>242217</v>
      </c>
      <c r="C376" s="95">
        <v>3138628</v>
      </c>
      <c r="D376" s="92">
        <f t="shared" ref="D376" si="80">B376+C376</f>
        <v>3380845</v>
      </c>
      <c r="E376" s="95">
        <v>1860</v>
      </c>
      <c r="F376" s="95">
        <v>275879</v>
      </c>
      <c r="G376" s="89">
        <f t="shared" ref="G376" si="81">E376+F376</f>
        <v>277739</v>
      </c>
      <c r="H376" s="90">
        <f t="shared" si="24"/>
        <v>3658584</v>
      </c>
      <c r="I376" s="139"/>
      <c r="J376" s="94"/>
      <c r="K376" s="111"/>
      <c r="L376" s="137"/>
    </row>
    <row r="377" spans="1:12" ht="16.5" customHeight="1">
      <c r="A377" s="136">
        <f t="shared" si="25"/>
        <v>44255</v>
      </c>
      <c r="B377" s="95">
        <v>313689</v>
      </c>
      <c r="C377" s="95">
        <v>3357482</v>
      </c>
      <c r="D377" s="92">
        <f t="shared" ref="D377" si="82">B377+C377</f>
        <v>3671171</v>
      </c>
      <c r="E377" s="95">
        <v>3198</v>
      </c>
      <c r="F377" s="95">
        <v>308645</v>
      </c>
      <c r="G377" s="89">
        <f t="shared" ref="G377" si="83">E377+F377</f>
        <v>311843</v>
      </c>
      <c r="H377" s="90">
        <f t="shared" si="24"/>
        <v>3983014</v>
      </c>
      <c r="I377" s="139"/>
      <c r="J377" s="94"/>
      <c r="K377" s="111"/>
      <c r="L377" s="137"/>
    </row>
    <row r="378" spans="1:12" ht="16.5" customHeight="1">
      <c r="A378" s="136">
        <f t="shared" si="25"/>
        <v>44286</v>
      </c>
      <c r="B378" s="95">
        <v>348268</v>
      </c>
      <c r="C378" s="95">
        <v>3119681</v>
      </c>
      <c r="D378" s="92">
        <f t="shared" ref="D378" si="84">B378+C378</f>
        <v>3467949</v>
      </c>
      <c r="E378" s="95">
        <v>3975</v>
      </c>
      <c r="F378" s="95">
        <v>382348</v>
      </c>
      <c r="G378" s="89">
        <f t="shared" ref="G378" si="85">E378+F378</f>
        <v>386323</v>
      </c>
      <c r="H378" s="90">
        <f t="shared" si="24"/>
        <v>3854272</v>
      </c>
      <c r="I378" s="139"/>
      <c r="J378" s="94"/>
      <c r="K378" s="111"/>
      <c r="L378" s="137"/>
    </row>
    <row r="379" spans="1:12" ht="16.5" customHeight="1">
      <c r="A379" s="136">
        <f t="shared" si="25"/>
        <v>44316</v>
      </c>
      <c r="B379" s="95">
        <v>336280</v>
      </c>
      <c r="C379" s="95">
        <v>3045766</v>
      </c>
      <c r="D379" s="92">
        <f t="shared" ref="D379" si="86">B379+C379</f>
        <v>3382046</v>
      </c>
      <c r="E379" s="95">
        <v>4873</v>
      </c>
      <c r="F379" s="95">
        <v>312752</v>
      </c>
      <c r="G379" s="89">
        <f t="shared" ref="G379" si="87">E379+F379</f>
        <v>317625</v>
      </c>
      <c r="H379" s="90">
        <f t="shared" si="24"/>
        <v>3699671</v>
      </c>
      <c r="I379" s="139"/>
      <c r="J379" s="94"/>
      <c r="K379" s="111"/>
      <c r="L379" s="137"/>
    </row>
    <row r="380" spans="1:12" ht="16.5" customHeight="1">
      <c r="A380" s="136">
        <f t="shared" si="25"/>
        <v>44347</v>
      </c>
      <c r="B380" s="95">
        <v>303723</v>
      </c>
      <c r="C380" s="95">
        <v>2083261</v>
      </c>
      <c r="D380" s="92">
        <f t="shared" ref="D380" si="88">B380+C380</f>
        <v>2386984</v>
      </c>
      <c r="E380" s="95">
        <v>3040</v>
      </c>
      <c r="F380" s="95">
        <v>279416</v>
      </c>
      <c r="G380" s="89">
        <f t="shared" ref="G380" si="89">E380+F380</f>
        <v>282456</v>
      </c>
      <c r="H380" s="90">
        <f t="shared" si="24"/>
        <v>2669440</v>
      </c>
      <c r="I380" s="139"/>
      <c r="J380" s="94"/>
      <c r="K380" s="111"/>
      <c r="L380" s="137"/>
    </row>
    <row r="381" spans="1:12" ht="16.5" customHeight="1">
      <c r="A381" s="136">
        <f t="shared" si="25"/>
        <v>44377</v>
      </c>
      <c r="B381" s="95">
        <v>398004</v>
      </c>
      <c r="C381" s="95">
        <v>2378747</v>
      </c>
      <c r="D381" s="92">
        <f t="shared" ref="D381" si="90">B381+C381</f>
        <v>2776751</v>
      </c>
      <c r="E381" s="95">
        <v>3946</v>
      </c>
      <c r="F381" s="95">
        <v>297953</v>
      </c>
      <c r="G381" s="89">
        <f t="shared" ref="G381" si="91">E381+F381</f>
        <v>301899</v>
      </c>
      <c r="H381" s="90">
        <f t="shared" si="24"/>
        <v>3078650</v>
      </c>
      <c r="I381" s="139"/>
      <c r="J381" s="94"/>
      <c r="K381" s="111"/>
      <c r="L381" s="137"/>
    </row>
    <row r="382" spans="1:12" ht="16.5" customHeight="1">
      <c r="A382" s="136">
        <f t="shared" si="25"/>
        <v>44408</v>
      </c>
      <c r="B382" s="95">
        <v>410766</v>
      </c>
      <c r="C382" s="95">
        <v>2163329</v>
      </c>
      <c r="D382" s="92">
        <f t="shared" ref="D382" si="92">B382+C382</f>
        <v>2574095</v>
      </c>
      <c r="E382" s="95">
        <v>3321</v>
      </c>
      <c r="F382" s="95">
        <v>331043</v>
      </c>
      <c r="G382" s="89">
        <f t="shared" ref="G382" si="93">E382+F382</f>
        <v>334364</v>
      </c>
      <c r="H382" s="90">
        <f t="shared" si="24"/>
        <v>2908459</v>
      </c>
      <c r="I382" s="139"/>
      <c r="J382" s="94"/>
      <c r="K382" s="111"/>
      <c r="L382" s="137"/>
    </row>
    <row r="383" spans="1:12" ht="16.5" customHeight="1">
      <c r="A383" s="136">
        <f t="shared" si="25"/>
        <v>44439</v>
      </c>
      <c r="B383" s="95">
        <v>345711</v>
      </c>
      <c r="C383" s="95">
        <v>2126832</v>
      </c>
      <c r="D383" s="92">
        <f t="shared" ref="D383" si="94">B383+C383</f>
        <v>2472543</v>
      </c>
      <c r="E383" s="95">
        <v>4981</v>
      </c>
      <c r="F383" s="95">
        <v>353840</v>
      </c>
      <c r="G383" s="89">
        <f t="shared" ref="G383" si="95">E383+F383</f>
        <v>358821</v>
      </c>
      <c r="H383" s="90">
        <f t="shared" si="24"/>
        <v>2831364</v>
      </c>
      <c r="I383" s="139"/>
      <c r="J383" s="94"/>
      <c r="K383" s="111"/>
      <c r="L383" s="137"/>
    </row>
    <row r="384" spans="1:12" ht="16.5" customHeight="1">
      <c r="A384" s="136">
        <f t="shared" si="25"/>
        <v>44469</v>
      </c>
      <c r="B384" s="95">
        <v>390102</v>
      </c>
      <c r="C384" s="95">
        <v>2168873</v>
      </c>
      <c r="D384" s="92">
        <f t="shared" ref="D384" si="96">B384+C384</f>
        <v>2558975</v>
      </c>
      <c r="E384" s="95">
        <v>4335</v>
      </c>
      <c r="F384" s="95">
        <v>361187</v>
      </c>
      <c r="G384" s="89">
        <f t="shared" ref="G384" si="97">E384+F384</f>
        <v>365522</v>
      </c>
      <c r="H384" s="90">
        <f t="shared" si="24"/>
        <v>2924497</v>
      </c>
      <c r="I384" s="139"/>
      <c r="J384" s="94"/>
      <c r="K384" s="111"/>
      <c r="L384" s="137"/>
    </row>
    <row r="385" spans="1:12" ht="16.5" customHeight="1">
      <c r="A385" s="136">
        <f t="shared" si="25"/>
        <v>44500</v>
      </c>
      <c r="B385" s="95">
        <v>301607</v>
      </c>
      <c r="C385" s="95">
        <v>2711027</v>
      </c>
      <c r="D385" s="92">
        <f t="shared" ref="D385" si="98">B385+C385</f>
        <v>3012634</v>
      </c>
      <c r="E385" s="95">
        <v>3932</v>
      </c>
      <c r="F385" s="95">
        <v>312806</v>
      </c>
      <c r="G385" s="89">
        <f t="shared" ref="G385" si="99">E385+F385</f>
        <v>316738</v>
      </c>
      <c r="H385" s="90">
        <f t="shared" si="24"/>
        <v>3329372</v>
      </c>
      <c r="I385" s="139"/>
      <c r="J385" s="94"/>
      <c r="K385" s="111"/>
      <c r="L385" s="137"/>
    </row>
    <row r="386" spans="1:12" ht="16.5" customHeight="1">
      <c r="A386" s="136">
        <f t="shared" si="25"/>
        <v>44530</v>
      </c>
      <c r="B386" s="95">
        <v>221353</v>
      </c>
      <c r="C386" s="95">
        <v>2625138</v>
      </c>
      <c r="D386" s="92">
        <f t="shared" ref="D386" si="100">B386+C386</f>
        <v>2846491</v>
      </c>
      <c r="E386" s="95">
        <v>5221</v>
      </c>
      <c r="F386" s="95">
        <v>360421</v>
      </c>
      <c r="G386" s="89">
        <f t="shared" ref="G386" si="101">E386+F386</f>
        <v>365642</v>
      </c>
      <c r="H386" s="90">
        <f t="shared" si="24"/>
        <v>3212133</v>
      </c>
      <c r="I386" s="139"/>
      <c r="J386" s="94"/>
      <c r="K386" s="111"/>
      <c r="L386" s="137"/>
    </row>
    <row r="387" spans="1:12" ht="16.5" customHeight="1">
      <c r="A387" s="136">
        <f t="shared" si="25"/>
        <v>44561</v>
      </c>
      <c r="B387" s="95">
        <v>143443</v>
      </c>
      <c r="C387" s="95">
        <v>3289660</v>
      </c>
      <c r="D387" s="92">
        <f t="shared" ref="D387" si="102">B387+C387</f>
        <v>3433103</v>
      </c>
      <c r="E387" s="95">
        <v>3593</v>
      </c>
      <c r="F387" s="95">
        <v>456506</v>
      </c>
      <c r="G387" s="89">
        <f t="shared" ref="G387" si="103">E387+F387</f>
        <v>460099</v>
      </c>
      <c r="H387" s="90">
        <f t="shared" si="24"/>
        <v>3893202</v>
      </c>
      <c r="I387" s="139"/>
      <c r="J387" s="94"/>
      <c r="K387" s="111"/>
      <c r="L387" s="137"/>
    </row>
    <row r="388" spans="1:12" ht="16.5" customHeight="1">
      <c r="A388" s="136">
        <f t="shared" si="25"/>
        <v>44592</v>
      </c>
      <c r="B388" s="95">
        <v>99847</v>
      </c>
      <c r="C388" s="95">
        <v>2993024</v>
      </c>
      <c r="D388" s="92">
        <f t="shared" ref="D388" si="104">B388+C388</f>
        <v>3092871</v>
      </c>
      <c r="E388" s="95">
        <v>3934</v>
      </c>
      <c r="F388" s="95">
        <v>320429</v>
      </c>
      <c r="G388" s="89">
        <f t="shared" ref="G388" si="105">E388+F388</f>
        <v>324363</v>
      </c>
      <c r="H388" s="90">
        <f t="shared" si="24"/>
        <v>3417234</v>
      </c>
      <c r="I388" s="139"/>
      <c r="J388" s="94"/>
      <c r="K388" s="111"/>
      <c r="L388" s="137"/>
    </row>
    <row r="389" spans="1:12" ht="16.5" customHeight="1">
      <c r="A389" s="136">
        <f t="shared" si="25"/>
        <v>44620</v>
      </c>
      <c r="B389" s="95">
        <v>143956</v>
      </c>
      <c r="C389" s="95">
        <v>3145752</v>
      </c>
      <c r="D389" s="92">
        <f t="shared" ref="D389" si="106">B389+C389</f>
        <v>3289708</v>
      </c>
      <c r="E389" s="95">
        <v>3357</v>
      </c>
      <c r="F389" s="95">
        <v>297500</v>
      </c>
      <c r="G389" s="89">
        <f t="shared" ref="G389" si="107">E389+F389</f>
        <v>300857</v>
      </c>
      <c r="H389" s="90">
        <f t="shared" ref="H389:H413" si="108">D389+G389</f>
        <v>3590565</v>
      </c>
      <c r="I389" s="139"/>
      <c r="J389" s="94"/>
      <c r="K389" s="111"/>
      <c r="L389" s="137"/>
    </row>
    <row r="390" spans="1:12" ht="16.5" customHeight="1">
      <c r="A390" s="136">
        <f t="shared" ref="A390:A414" si="109">EOMONTH(A389,1)</f>
        <v>44651</v>
      </c>
      <c r="B390" s="95">
        <v>135661</v>
      </c>
      <c r="C390" s="95">
        <v>3314870</v>
      </c>
      <c r="D390" s="92">
        <f t="shared" ref="D390" si="110">B390+C390</f>
        <v>3450531</v>
      </c>
      <c r="E390" s="95">
        <v>5618</v>
      </c>
      <c r="F390" s="95">
        <v>358963</v>
      </c>
      <c r="G390" s="89">
        <f t="shared" ref="G390" si="111">E390+F390</f>
        <v>364581</v>
      </c>
      <c r="H390" s="90">
        <f t="shared" si="108"/>
        <v>3815112</v>
      </c>
      <c r="I390" s="139"/>
      <c r="J390" s="94"/>
      <c r="K390" s="111"/>
      <c r="L390" s="137"/>
    </row>
    <row r="391" spans="1:12" ht="16.5" customHeight="1">
      <c r="A391" s="136">
        <f t="shared" si="109"/>
        <v>44681</v>
      </c>
      <c r="B391" s="95">
        <v>142826</v>
      </c>
      <c r="C391" s="95">
        <v>2636147</v>
      </c>
      <c r="D391" s="92">
        <f t="shared" ref="D391" si="112">B391+C391</f>
        <v>2778973</v>
      </c>
      <c r="E391" s="95">
        <v>4025</v>
      </c>
      <c r="F391" s="95">
        <v>252894</v>
      </c>
      <c r="G391" s="89">
        <f t="shared" ref="G391" si="113">E391+F391</f>
        <v>256919</v>
      </c>
      <c r="H391" s="90">
        <f t="shared" si="108"/>
        <v>3035892</v>
      </c>
      <c r="I391" s="139"/>
      <c r="J391" s="94"/>
      <c r="K391" s="111"/>
      <c r="L391" s="137"/>
    </row>
    <row r="392" spans="1:12" ht="16.5" customHeight="1">
      <c r="A392" s="136">
        <f t="shared" si="109"/>
        <v>44712</v>
      </c>
      <c r="B392" s="95">
        <v>131806</v>
      </c>
      <c r="C392" s="95">
        <v>2528949</v>
      </c>
      <c r="D392" s="92">
        <f t="shared" ref="D392" si="114">B392+C392</f>
        <v>2660755</v>
      </c>
      <c r="E392" s="95">
        <v>4754</v>
      </c>
      <c r="F392" s="95">
        <v>298588</v>
      </c>
      <c r="G392" s="89">
        <f t="shared" ref="G392" si="115">E392+F392</f>
        <v>303342</v>
      </c>
      <c r="H392" s="90">
        <f t="shared" si="108"/>
        <v>2964097</v>
      </c>
      <c r="I392" s="139"/>
      <c r="J392" s="94"/>
      <c r="K392" s="111"/>
      <c r="L392" s="137"/>
    </row>
    <row r="393" spans="1:12" ht="16.5" customHeight="1">
      <c r="A393" s="136">
        <f t="shared" si="109"/>
        <v>44742</v>
      </c>
      <c r="B393" s="95">
        <v>143741</v>
      </c>
      <c r="C393" s="95">
        <v>2688927</v>
      </c>
      <c r="D393" s="92">
        <f t="shared" ref="D393" si="116">B393+C393</f>
        <v>2832668</v>
      </c>
      <c r="E393" s="95">
        <v>6447</v>
      </c>
      <c r="F393" s="95">
        <v>350973</v>
      </c>
      <c r="G393" s="89">
        <f t="shared" ref="G393" si="117">E393+F393</f>
        <v>357420</v>
      </c>
      <c r="H393" s="90">
        <f t="shared" si="108"/>
        <v>3190088</v>
      </c>
      <c r="I393" s="139"/>
      <c r="J393" s="94"/>
      <c r="K393" s="111"/>
      <c r="L393" s="137"/>
    </row>
    <row r="394" spans="1:12" ht="16.5" customHeight="1">
      <c r="A394" s="136">
        <f t="shared" si="109"/>
        <v>44773</v>
      </c>
      <c r="B394" s="95">
        <v>146239</v>
      </c>
      <c r="C394" s="95">
        <v>2052327</v>
      </c>
      <c r="D394" s="92">
        <f t="shared" ref="D394" si="118">B394+C394</f>
        <v>2198566</v>
      </c>
      <c r="E394" s="95">
        <v>3208</v>
      </c>
      <c r="F394" s="95">
        <v>314000</v>
      </c>
      <c r="G394" s="89">
        <f t="shared" ref="G394" si="119">E394+F394</f>
        <v>317208</v>
      </c>
      <c r="H394" s="90">
        <f t="shared" si="108"/>
        <v>2515774</v>
      </c>
      <c r="I394" s="139"/>
      <c r="J394" s="94"/>
      <c r="K394" s="111"/>
      <c r="L394" s="137"/>
    </row>
    <row r="395" spans="1:12" ht="16.5" customHeight="1">
      <c r="A395" s="136">
        <f t="shared" si="109"/>
        <v>44804</v>
      </c>
      <c r="B395" s="95">
        <v>128705</v>
      </c>
      <c r="C395" s="95">
        <v>2384133</v>
      </c>
      <c r="D395" s="92">
        <f t="shared" ref="D395" si="120">B395+C395</f>
        <v>2512838</v>
      </c>
      <c r="E395" s="95">
        <v>3878</v>
      </c>
      <c r="F395" s="95">
        <v>320785</v>
      </c>
      <c r="G395" s="89">
        <f t="shared" ref="G395" si="121">E395+F395</f>
        <v>324663</v>
      </c>
      <c r="H395" s="90">
        <f t="shared" si="108"/>
        <v>2837501</v>
      </c>
      <c r="I395" s="139"/>
      <c r="J395" s="94"/>
      <c r="K395" s="111"/>
      <c r="L395" s="137"/>
    </row>
    <row r="396" spans="1:12" ht="16.5" customHeight="1">
      <c r="A396" s="136">
        <f t="shared" si="109"/>
        <v>44834</v>
      </c>
      <c r="B396" s="95">
        <v>149757</v>
      </c>
      <c r="C396" s="95">
        <v>3009337</v>
      </c>
      <c r="D396" s="92">
        <f t="shared" ref="D396" si="122">B396+C396</f>
        <v>3159094</v>
      </c>
      <c r="E396" s="95">
        <v>4055</v>
      </c>
      <c r="F396" s="95">
        <v>315388</v>
      </c>
      <c r="G396" s="89">
        <f t="shared" ref="G396" si="123">E396+F396</f>
        <v>319443</v>
      </c>
      <c r="H396" s="90">
        <f t="shared" si="108"/>
        <v>3478537</v>
      </c>
      <c r="I396" s="139"/>
      <c r="J396" s="94"/>
      <c r="K396" s="111"/>
      <c r="L396" s="137"/>
    </row>
    <row r="397" spans="1:12" ht="16.5" customHeight="1">
      <c r="A397" s="136">
        <f t="shared" si="109"/>
        <v>44865</v>
      </c>
      <c r="B397" s="95">
        <v>114247</v>
      </c>
      <c r="C397" s="95">
        <v>3179637</v>
      </c>
      <c r="D397" s="92">
        <f t="shared" ref="D397" si="124">B397+C397</f>
        <v>3293884</v>
      </c>
      <c r="E397" s="95">
        <v>2574</v>
      </c>
      <c r="F397" s="95">
        <v>293474</v>
      </c>
      <c r="G397" s="89">
        <f t="shared" ref="G397" si="125">E397+F397</f>
        <v>296048</v>
      </c>
      <c r="H397" s="90">
        <f t="shared" si="108"/>
        <v>3589932</v>
      </c>
      <c r="I397" s="139"/>
      <c r="J397" s="94"/>
      <c r="K397" s="111"/>
      <c r="L397" s="137"/>
    </row>
    <row r="398" spans="1:12" ht="16.5" customHeight="1">
      <c r="A398" s="136">
        <f t="shared" si="109"/>
        <v>44895</v>
      </c>
      <c r="B398" s="95">
        <v>110021</v>
      </c>
      <c r="C398" s="95">
        <v>3345031</v>
      </c>
      <c r="D398" s="92">
        <f t="shared" ref="D398" si="126">B398+C398</f>
        <v>3455052</v>
      </c>
      <c r="E398" s="95">
        <v>5813</v>
      </c>
      <c r="F398" s="95">
        <v>278350</v>
      </c>
      <c r="G398" s="89">
        <f t="shared" ref="G398" si="127">E398+F398</f>
        <v>284163</v>
      </c>
      <c r="H398" s="90">
        <f t="shared" si="108"/>
        <v>3739215</v>
      </c>
      <c r="I398" s="139"/>
      <c r="J398" s="94"/>
      <c r="K398" s="111"/>
      <c r="L398" s="137"/>
    </row>
    <row r="399" spans="1:12" ht="16.5" customHeight="1">
      <c r="A399" s="136">
        <f t="shared" si="109"/>
        <v>44926</v>
      </c>
      <c r="B399" s="95">
        <v>61992</v>
      </c>
      <c r="C399" s="95">
        <v>2834098</v>
      </c>
      <c r="D399" s="92">
        <f t="shared" ref="D399" si="128">B399+C399</f>
        <v>2896090</v>
      </c>
      <c r="E399" s="95">
        <v>3958</v>
      </c>
      <c r="F399" s="95">
        <v>337107</v>
      </c>
      <c r="G399" s="89">
        <f t="shared" ref="G399" si="129">E399+F399</f>
        <v>341065</v>
      </c>
      <c r="H399" s="90">
        <f t="shared" si="108"/>
        <v>3237155</v>
      </c>
      <c r="I399" s="139"/>
      <c r="J399" s="94"/>
      <c r="K399" s="111"/>
      <c r="L399" s="137"/>
    </row>
    <row r="400" spans="1:12" ht="16.5" customHeight="1">
      <c r="A400" s="136">
        <f t="shared" si="109"/>
        <v>44957</v>
      </c>
      <c r="B400" s="95">
        <v>75853</v>
      </c>
      <c r="C400" s="95">
        <v>2445470</v>
      </c>
      <c r="D400" s="92">
        <f t="shared" ref="D400" si="130">B400+C400</f>
        <v>2521323</v>
      </c>
      <c r="E400" s="95">
        <v>3109</v>
      </c>
      <c r="F400" s="95">
        <v>315398</v>
      </c>
      <c r="G400" s="89">
        <f t="shared" ref="G400" si="131">E400+F400</f>
        <v>318507</v>
      </c>
      <c r="H400" s="90">
        <f t="shared" si="108"/>
        <v>2839830</v>
      </c>
      <c r="I400" s="139"/>
      <c r="J400" s="94"/>
      <c r="K400" s="111"/>
      <c r="L400" s="137"/>
    </row>
    <row r="401" spans="1:12" ht="16.5" customHeight="1">
      <c r="A401" s="136">
        <f t="shared" si="109"/>
        <v>44985</v>
      </c>
      <c r="B401" s="95">
        <v>87500</v>
      </c>
      <c r="C401" s="95">
        <v>2056006</v>
      </c>
      <c r="D401" s="92">
        <f t="shared" ref="D401" si="132">B401+C401</f>
        <v>2143506</v>
      </c>
      <c r="E401" s="95">
        <v>3878</v>
      </c>
      <c r="F401" s="95">
        <v>280295</v>
      </c>
      <c r="G401" s="89">
        <f t="shared" ref="G401" si="133">E401+F401</f>
        <v>284173</v>
      </c>
      <c r="H401" s="90">
        <f t="shared" si="108"/>
        <v>2427679</v>
      </c>
      <c r="I401" s="139"/>
      <c r="J401" s="94"/>
      <c r="K401" s="111"/>
      <c r="L401" s="137"/>
    </row>
    <row r="402" spans="1:12" ht="16.5" customHeight="1">
      <c r="A402" s="136">
        <f t="shared" si="109"/>
        <v>45016</v>
      </c>
      <c r="B402" s="95">
        <v>107267</v>
      </c>
      <c r="C402" s="95">
        <v>2693934</v>
      </c>
      <c r="D402" s="92">
        <f t="shared" ref="D402" si="134">B402+C402</f>
        <v>2801201</v>
      </c>
      <c r="E402" s="95">
        <v>3840</v>
      </c>
      <c r="F402" s="95">
        <v>299325</v>
      </c>
      <c r="G402" s="89">
        <f t="shared" ref="G402" si="135">E402+F402</f>
        <v>303165</v>
      </c>
      <c r="H402" s="90">
        <f t="shared" si="108"/>
        <v>3104366</v>
      </c>
      <c r="I402" s="139"/>
      <c r="J402" s="94"/>
      <c r="K402" s="111"/>
      <c r="L402" s="137"/>
    </row>
    <row r="403" spans="1:12" ht="16.5" customHeight="1">
      <c r="A403" s="136">
        <f t="shared" si="109"/>
        <v>45046</v>
      </c>
      <c r="B403" s="95">
        <v>124206</v>
      </c>
      <c r="C403" s="95">
        <v>2317015</v>
      </c>
      <c r="D403" s="92">
        <f t="shared" ref="D403" si="136">B403+C403</f>
        <v>2441221</v>
      </c>
      <c r="E403" s="95">
        <v>4324</v>
      </c>
      <c r="F403" s="95">
        <v>315280</v>
      </c>
      <c r="G403" s="89">
        <f t="shared" ref="G403" si="137">E403+F403</f>
        <v>319604</v>
      </c>
      <c r="H403" s="90">
        <f t="shared" si="108"/>
        <v>2760825</v>
      </c>
      <c r="I403" s="139"/>
      <c r="J403" s="94"/>
      <c r="K403" s="111"/>
      <c r="L403" s="137"/>
    </row>
    <row r="404" spans="1:12" ht="16.5" customHeight="1">
      <c r="A404" s="136">
        <f t="shared" si="109"/>
        <v>45077</v>
      </c>
      <c r="B404" s="95">
        <v>131689</v>
      </c>
      <c r="C404" s="95">
        <v>1990380</v>
      </c>
      <c r="D404" s="92">
        <f t="shared" ref="D404" si="138">B404+C404</f>
        <v>2122069</v>
      </c>
      <c r="E404" s="95">
        <v>4169</v>
      </c>
      <c r="F404" s="95">
        <v>311497</v>
      </c>
      <c r="G404" s="89">
        <f t="shared" ref="G404" si="139">E404+F404</f>
        <v>315666</v>
      </c>
      <c r="H404" s="90">
        <f t="shared" si="108"/>
        <v>2437735</v>
      </c>
      <c r="I404" s="139"/>
      <c r="J404" s="94"/>
      <c r="K404" s="111"/>
      <c r="L404" s="137"/>
    </row>
    <row r="405" spans="1:12" ht="16.5" customHeight="1">
      <c r="A405" s="136">
        <f t="shared" si="109"/>
        <v>45107</v>
      </c>
      <c r="B405" s="95">
        <v>230703</v>
      </c>
      <c r="C405" s="95">
        <v>2062196</v>
      </c>
      <c r="D405" s="92">
        <f t="shared" ref="D405" si="140">B405+C405</f>
        <v>2292899</v>
      </c>
      <c r="E405" s="95">
        <v>5132</v>
      </c>
      <c r="F405" s="95">
        <v>331201</v>
      </c>
      <c r="G405" s="89">
        <f t="shared" ref="G405" si="141">E405+F405</f>
        <v>336333</v>
      </c>
      <c r="H405" s="90">
        <f t="shared" si="108"/>
        <v>2629232</v>
      </c>
      <c r="I405" s="139"/>
      <c r="J405" s="94"/>
      <c r="K405" s="111"/>
      <c r="L405" s="137"/>
    </row>
    <row r="406" spans="1:12" ht="16.5" customHeight="1">
      <c r="A406" s="136">
        <f t="shared" si="109"/>
        <v>45138</v>
      </c>
      <c r="B406" s="95">
        <v>494527</v>
      </c>
      <c r="C406" s="95">
        <v>2204631</v>
      </c>
      <c r="D406" s="92">
        <f t="shared" ref="D406" si="142">B406+C406</f>
        <v>2699158</v>
      </c>
      <c r="E406" s="95">
        <v>3778</v>
      </c>
      <c r="F406" s="95">
        <v>308693</v>
      </c>
      <c r="G406" s="89">
        <f t="shared" ref="G406" si="143">E406+F406</f>
        <v>312471</v>
      </c>
      <c r="H406" s="90">
        <f t="shared" si="108"/>
        <v>3011629</v>
      </c>
      <c r="I406" s="139"/>
      <c r="J406" s="94"/>
      <c r="K406" s="111"/>
      <c r="L406" s="137"/>
    </row>
    <row r="407" spans="1:12" ht="16.5" customHeight="1">
      <c r="A407" s="136">
        <f t="shared" si="109"/>
        <v>45169</v>
      </c>
      <c r="B407" s="95">
        <v>703868</v>
      </c>
      <c r="C407" s="95">
        <v>2661207</v>
      </c>
      <c r="D407" s="92">
        <f t="shared" ref="D407" si="144">B407+C407</f>
        <v>3365075</v>
      </c>
      <c r="E407" s="95">
        <v>7220</v>
      </c>
      <c r="F407" s="95">
        <v>335375</v>
      </c>
      <c r="G407" s="89">
        <f t="shared" ref="G407" si="145">E407+F407</f>
        <v>342595</v>
      </c>
      <c r="H407" s="90">
        <f t="shared" si="108"/>
        <v>3707670</v>
      </c>
      <c r="I407" s="139"/>
      <c r="J407" s="94"/>
      <c r="K407" s="111"/>
      <c r="L407" s="137"/>
    </row>
    <row r="408" spans="1:12" ht="16.5" customHeight="1">
      <c r="A408" s="136">
        <f t="shared" si="109"/>
        <v>45199</v>
      </c>
      <c r="B408" s="95">
        <v>647088</v>
      </c>
      <c r="C408" s="95">
        <v>2421076</v>
      </c>
      <c r="D408" s="92">
        <f t="shared" ref="D408" si="146">B408+C408</f>
        <v>3068164</v>
      </c>
      <c r="E408" s="95">
        <v>3340</v>
      </c>
      <c r="F408" s="95">
        <v>276870</v>
      </c>
      <c r="G408" s="89">
        <f t="shared" ref="G408" si="147">E408+F408</f>
        <v>280210</v>
      </c>
      <c r="H408" s="90">
        <f t="shared" si="108"/>
        <v>3348374</v>
      </c>
      <c r="I408" s="139"/>
      <c r="J408" s="94"/>
      <c r="K408" s="111"/>
      <c r="L408" s="137"/>
    </row>
    <row r="409" spans="1:12" ht="16.5" customHeight="1">
      <c r="A409" s="136">
        <f t="shared" si="109"/>
        <v>45230</v>
      </c>
      <c r="B409" s="95">
        <v>686616</v>
      </c>
      <c r="C409" s="95">
        <v>3446935</v>
      </c>
      <c r="D409" s="92">
        <f t="shared" ref="D409" si="148">B409+C409</f>
        <v>4133551</v>
      </c>
      <c r="E409" s="95">
        <v>3578</v>
      </c>
      <c r="F409" s="95">
        <v>279095</v>
      </c>
      <c r="G409" s="89">
        <f t="shared" ref="G409" si="149">E409+F409</f>
        <v>282673</v>
      </c>
      <c r="H409" s="90">
        <f t="shared" si="108"/>
        <v>4416224</v>
      </c>
      <c r="I409" s="139"/>
      <c r="J409" s="94"/>
      <c r="K409" s="111"/>
      <c r="L409" s="137"/>
    </row>
    <row r="410" spans="1:12" ht="16.5" customHeight="1">
      <c r="A410" s="136">
        <f t="shared" si="109"/>
        <v>45260</v>
      </c>
      <c r="B410" s="95">
        <v>902266</v>
      </c>
      <c r="C410" s="95">
        <v>3278414</v>
      </c>
      <c r="D410" s="92">
        <f t="shared" ref="D410" si="150">B410+C410</f>
        <v>4180680</v>
      </c>
      <c r="E410" s="95">
        <v>4227</v>
      </c>
      <c r="F410" s="95">
        <v>237309</v>
      </c>
      <c r="G410" s="89">
        <f t="shared" ref="G410" si="151">E410+F410</f>
        <v>241536</v>
      </c>
      <c r="H410" s="90">
        <f t="shared" si="108"/>
        <v>4422216</v>
      </c>
      <c r="I410" s="139"/>
      <c r="J410" s="94"/>
      <c r="K410" s="111"/>
      <c r="L410" s="137"/>
    </row>
    <row r="411" spans="1:12" ht="16.5" customHeight="1">
      <c r="A411" s="136">
        <f t="shared" si="109"/>
        <v>45291</v>
      </c>
      <c r="B411" s="95">
        <v>535734</v>
      </c>
      <c r="C411" s="95">
        <v>3271514</v>
      </c>
      <c r="D411" s="92">
        <f t="shared" ref="D411" si="152">B411+C411</f>
        <v>3807248</v>
      </c>
      <c r="E411" s="95">
        <v>4669</v>
      </c>
      <c r="F411" s="95">
        <v>331743</v>
      </c>
      <c r="G411" s="89">
        <f t="shared" ref="G411" si="153">E411+F411</f>
        <v>336412</v>
      </c>
      <c r="H411" s="90">
        <f t="shared" si="108"/>
        <v>4143660</v>
      </c>
      <c r="I411" s="139"/>
      <c r="J411" s="94"/>
      <c r="K411" s="111"/>
      <c r="L411" s="137"/>
    </row>
    <row r="412" spans="1:12" ht="16.5" customHeight="1">
      <c r="A412" s="136">
        <f t="shared" si="109"/>
        <v>45322</v>
      </c>
      <c r="B412" s="95">
        <v>461307</v>
      </c>
      <c r="C412" s="95">
        <v>3286385</v>
      </c>
      <c r="D412" s="92">
        <f t="shared" ref="D412" si="154">B412+C412</f>
        <v>3747692</v>
      </c>
      <c r="E412" s="95">
        <v>1936</v>
      </c>
      <c r="F412" s="95">
        <v>292918</v>
      </c>
      <c r="G412" s="89">
        <f t="shared" ref="G412" si="155">E412+F412</f>
        <v>294854</v>
      </c>
      <c r="H412" s="90">
        <f t="shared" si="108"/>
        <v>4042546</v>
      </c>
      <c r="I412" s="139"/>
      <c r="J412" s="94"/>
      <c r="K412" s="111"/>
      <c r="L412" s="137"/>
    </row>
    <row r="413" spans="1:12" ht="16.5" customHeight="1">
      <c r="A413" s="136">
        <f t="shared" si="109"/>
        <v>45351</v>
      </c>
      <c r="B413" s="95">
        <v>566597</v>
      </c>
      <c r="C413" s="95">
        <v>2825076</v>
      </c>
      <c r="D413" s="92">
        <f t="shared" ref="D413" si="156">B413+C413</f>
        <v>3391673</v>
      </c>
      <c r="E413" s="95">
        <v>2942</v>
      </c>
      <c r="F413" s="95">
        <v>257235</v>
      </c>
      <c r="G413" s="89">
        <f t="shared" ref="G413" si="157">E413+F413</f>
        <v>260177</v>
      </c>
      <c r="H413" s="90">
        <f t="shared" si="108"/>
        <v>3651850</v>
      </c>
      <c r="I413" s="139"/>
      <c r="J413" s="94"/>
      <c r="K413" s="111"/>
      <c r="L413" s="137"/>
    </row>
    <row r="414" spans="1:12" ht="16.5" customHeight="1">
      <c r="A414" s="136">
        <f t="shared" si="109"/>
        <v>45382</v>
      </c>
      <c r="B414" s="95">
        <v>862569</v>
      </c>
      <c r="C414" s="95">
        <v>3152281</v>
      </c>
      <c r="D414" s="92">
        <f t="shared" ref="D414" si="158">B414+C414</f>
        <v>4014850</v>
      </c>
      <c r="E414" s="95">
        <v>4629</v>
      </c>
      <c r="F414" s="95">
        <v>355841</v>
      </c>
      <c r="G414" s="89">
        <f t="shared" ref="G414" si="159">E414+F414</f>
        <v>360470</v>
      </c>
      <c r="H414" s="90">
        <f t="shared" ref="H414" si="160">D414+G414</f>
        <v>4375320</v>
      </c>
      <c r="I414" s="139"/>
      <c r="J414" s="94"/>
      <c r="K414" s="111"/>
      <c r="L414" s="137"/>
    </row>
    <row r="415" spans="1:12" ht="16.5" customHeight="1">
      <c r="A415" s="136">
        <f t="shared" ref="A415:A419" si="161">EOMONTH(A414,1)</f>
        <v>45412</v>
      </c>
      <c r="B415" s="95">
        <v>685508</v>
      </c>
      <c r="C415" s="95">
        <v>3244334</v>
      </c>
      <c r="D415" s="92">
        <f t="shared" ref="D415" si="162">B415+C415</f>
        <v>3929842</v>
      </c>
      <c r="E415" s="95">
        <v>2886</v>
      </c>
      <c r="F415" s="95">
        <v>343082</v>
      </c>
      <c r="G415" s="89">
        <f t="shared" ref="G415" si="163">E415+F415</f>
        <v>345968</v>
      </c>
      <c r="H415" s="90">
        <f t="shared" ref="H415" si="164">D415+G415</f>
        <v>4275810</v>
      </c>
      <c r="I415" s="139"/>
      <c r="J415" s="94"/>
      <c r="K415" s="111"/>
      <c r="L415" s="137"/>
    </row>
    <row r="416" spans="1:12" ht="16.5" customHeight="1">
      <c r="A416" s="136">
        <f t="shared" si="161"/>
        <v>45443</v>
      </c>
      <c r="B416" s="95">
        <v>879905</v>
      </c>
      <c r="C416" s="95">
        <v>3181927</v>
      </c>
      <c r="D416" s="92">
        <f t="shared" ref="D416" si="165">B416+C416</f>
        <v>4061832</v>
      </c>
      <c r="E416" s="95">
        <v>4442</v>
      </c>
      <c r="F416" s="95">
        <v>379555</v>
      </c>
      <c r="G416" s="89">
        <f t="shared" ref="G416" si="166">E416+F416</f>
        <v>383997</v>
      </c>
      <c r="H416" s="90">
        <f t="shared" ref="H416" si="167">D416+G416</f>
        <v>4445829</v>
      </c>
      <c r="I416" s="139"/>
      <c r="J416" s="94"/>
      <c r="K416" s="111"/>
      <c r="L416" s="137"/>
    </row>
    <row r="417" spans="1:12" ht="16.5" customHeight="1">
      <c r="A417" s="136">
        <f t="shared" si="161"/>
        <v>45473</v>
      </c>
      <c r="B417" s="95">
        <v>823727</v>
      </c>
      <c r="C417" s="95">
        <v>2496588</v>
      </c>
      <c r="D417" s="92">
        <f t="shared" ref="D417" si="168">B417+C417</f>
        <v>3320315</v>
      </c>
      <c r="E417" s="95">
        <v>3247</v>
      </c>
      <c r="F417" s="95">
        <v>289866</v>
      </c>
      <c r="G417" s="89">
        <f t="shared" ref="G417" si="169">E417+F417</f>
        <v>293113</v>
      </c>
      <c r="H417" s="90">
        <f t="shared" ref="H417" si="170">D417+G417</f>
        <v>3613428</v>
      </c>
      <c r="I417" s="139"/>
      <c r="J417" s="94"/>
      <c r="K417" s="111"/>
      <c r="L417" s="137"/>
    </row>
    <row r="418" spans="1:12" ht="16.5" customHeight="1">
      <c r="A418" s="136">
        <f t="shared" si="161"/>
        <v>45504</v>
      </c>
      <c r="B418" s="95">
        <v>902637</v>
      </c>
      <c r="C418" s="95">
        <v>2497750</v>
      </c>
      <c r="D418" s="92">
        <f t="shared" ref="D418" si="171">B418+C418</f>
        <v>3400387</v>
      </c>
      <c r="E418" s="95">
        <v>5713</v>
      </c>
      <c r="F418" s="95">
        <v>370696</v>
      </c>
      <c r="G418" s="89">
        <f t="shared" ref="G418" si="172">E418+F418</f>
        <v>376409</v>
      </c>
      <c r="H418" s="90">
        <f t="shared" ref="H418" si="173">D418+G418</f>
        <v>3776796</v>
      </c>
      <c r="I418" s="139"/>
      <c r="J418" s="94"/>
      <c r="K418" s="111"/>
      <c r="L418" s="137"/>
    </row>
    <row r="419" spans="1:12" ht="16.5" customHeight="1">
      <c r="A419" s="136">
        <f t="shared" si="161"/>
        <v>45535</v>
      </c>
      <c r="B419" s="95">
        <v>945047</v>
      </c>
      <c r="C419" s="95">
        <v>2544312</v>
      </c>
      <c r="D419" s="92">
        <f t="shared" ref="D419" si="174">B419+C419</f>
        <v>3489359</v>
      </c>
      <c r="E419" s="95">
        <v>3836</v>
      </c>
      <c r="F419" s="95">
        <v>320109</v>
      </c>
      <c r="G419" s="89">
        <f t="shared" ref="G419" si="175">E419+F419</f>
        <v>323945</v>
      </c>
      <c r="H419" s="90">
        <f t="shared" ref="H419" si="176">D419+G419</f>
        <v>3813304</v>
      </c>
      <c r="I419" s="139"/>
      <c r="J419" s="94"/>
      <c r="K419" s="111"/>
      <c r="L419" s="137"/>
    </row>
    <row r="420" spans="1:12" ht="16.5" customHeight="1">
      <c r="A420" s="136">
        <f t="shared" ref="A420:A425" si="177">EOMONTH(A419,1)</f>
        <v>45565</v>
      </c>
      <c r="B420" s="95">
        <v>930992</v>
      </c>
      <c r="C420" s="95">
        <v>3299578</v>
      </c>
      <c r="D420" s="92">
        <f t="shared" ref="D420" si="178">B420+C420</f>
        <v>4230570</v>
      </c>
      <c r="E420" s="95">
        <v>4259</v>
      </c>
      <c r="F420" s="95">
        <v>362889</v>
      </c>
      <c r="G420" s="89">
        <f t="shared" ref="G420" si="179">E420+F420</f>
        <v>367148</v>
      </c>
      <c r="H420" s="90">
        <f t="shared" ref="H420" si="180">D420+G420</f>
        <v>4597718</v>
      </c>
      <c r="I420" s="139"/>
      <c r="J420" s="94"/>
      <c r="K420" s="111"/>
      <c r="L420" s="137"/>
    </row>
    <row r="421" spans="1:12" ht="16.5" customHeight="1">
      <c r="A421" s="136">
        <f t="shared" si="177"/>
        <v>45596</v>
      </c>
      <c r="B421" s="95">
        <v>927780</v>
      </c>
      <c r="C421" s="95">
        <v>3886694</v>
      </c>
      <c r="D421" s="92">
        <f t="shared" ref="D421" si="181">B421+C421</f>
        <v>4814474</v>
      </c>
      <c r="E421" s="95">
        <v>5033</v>
      </c>
      <c r="F421" s="95">
        <v>356604</v>
      </c>
      <c r="G421" s="89">
        <f t="shared" ref="G421" si="182">E421+F421</f>
        <v>361637</v>
      </c>
      <c r="H421" s="90">
        <f t="shared" ref="H421" si="183">D421+G421</f>
        <v>5176111</v>
      </c>
      <c r="I421" s="139"/>
      <c r="J421" s="94"/>
      <c r="K421" s="111"/>
      <c r="L421" s="137"/>
    </row>
    <row r="422" spans="1:12" ht="16.5" customHeight="1">
      <c r="A422" s="136">
        <f t="shared" si="177"/>
        <v>45626</v>
      </c>
      <c r="B422" s="95">
        <v>807051</v>
      </c>
      <c r="C422" s="95">
        <v>3701441</v>
      </c>
      <c r="D422" s="92">
        <f t="shared" ref="D422" si="184">B422+C422</f>
        <v>4508492</v>
      </c>
      <c r="E422" s="95">
        <v>6334</v>
      </c>
      <c r="F422" s="95">
        <v>373699</v>
      </c>
      <c r="G422" s="89">
        <f t="shared" ref="G422" si="185">E422+F422</f>
        <v>380033</v>
      </c>
      <c r="H422" s="90">
        <f t="shared" ref="H422" si="186">D422+G422</f>
        <v>4888525</v>
      </c>
      <c r="I422" s="139"/>
      <c r="J422" s="94"/>
      <c r="K422" s="111"/>
      <c r="L422" s="137"/>
    </row>
    <row r="423" spans="1:12" ht="16.5" customHeight="1">
      <c r="A423" s="136">
        <f t="shared" si="177"/>
        <v>45657</v>
      </c>
      <c r="B423" s="95">
        <v>571094</v>
      </c>
      <c r="C423" s="95">
        <v>2927388</v>
      </c>
      <c r="D423" s="92">
        <f t="shared" ref="D423" si="187">B423+C423</f>
        <v>3498482</v>
      </c>
      <c r="E423" s="95">
        <v>3763</v>
      </c>
      <c r="F423" s="95">
        <v>424248</v>
      </c>
      <c r="G423" s="89">
        <f t="shared" ref="G423" si="188">E423+F423</f>
        <v>428011</v>
      </c>
      <c r="H423" s="90">
        <f t="shared" ref="H423" si="189">D423+G423</f>
        <v>3926493</v>
      </c>
      <c r="I423" s="139"/>
      <c r="J423" s="94"/>
      <c r="K423" s="111"/>
      <c r="L423" s="137"/>
    </row>
    <row r="424" spans="1:12" ht="16.5" customHeight="1">
      <c r="A424" s="136">
        <f t="shared" si="177"/>
        <v>45688</v>
      </c>
      <c r="B424" s="95">
        <v>333801</v>
      </c>
      <c r="C424" s="95">
        <v>3301696</v>
      </c>
      <c r="D424" s="92">
        <f t="shared" ref="D424" si="190">B424+C424</f>
        <v>3635497</v>
      </c>
      <c r="E424" s="95">
        <v>5016</v>
      </c>
      <c r="F424" s="95">
        <v>366106</v>
      </c>
      <c r="G424" s="89">
        <f t="shared" ref="G424" si="191">E424+F424</f>
        <v>371122</v>
      </c>
      <c r="H424" s="90">
        <f t="shared" ref="H424" si="192">D424+G424</f>
        <v>4006619</v>
      </c>
      <c r="I424" s="139"/>
      <c r="J424" s="94"/>
      <c r="K424" s="111"/>
      <c r="L424" s="137"/>
    </row>
    <row r="425" spans="1:12" ht="16.5" customHeight="1">
      <c r="A425" s="136">
        <f t="shared" si="177"/>
        <v>45716</v>
      </c>
      <c r="B425" s="95">
        <v>230785</v>
      </c>
      <c r="C425" s="95">
        <v>2907707</v>
      </c>
      <c r="D425" s="92">
        <f t="shared" ref="D425" si="193">B425+C425</f>
        <v>3138492</v>
      </c>
      <c r="E425" s="95">
        <v>4076</v>
      </c>
      <c r="F425" s="95">
        <v>281603</v>
      </c>
      <c r="G425" s="89">
        <f t="shared" ref="G425" si="194">E425+F425</f>
        <v>285679</v>
      </c>
      <c r="H425" s="90">
        <f t="shared" ref="H425" si="195">D425+G425</f>
        <v>3424171</v>
      </c>
      <c r="I425" s="139"/>
      <c r="J425" s="94"/>
      <c r="K425" s="111"/>
      <c r="L425" s="137"/>
    </row>
    <row r="426" spans="1:12" ht="16.5" customHeight="1">
      <c r="A426" s="136">
        <f t="shared" ref="A426:A432" si="196">EOMONTH(A425,1)</f>
        <v>45747</v>
      </c>
      <c r="B426" s="95">
        <v>139002</v>
      </c>
      <c r="C426" s="95">
        <v>2824160</v>
      </c>
      <c r="D426" s="92">
        <f t="shared" ref="D426" si="197">B426+C426</f>
        <v>2963162</v>
      </c>
      <c r="E426" s="95">
        <v>4990</v>
      </c>
      <c r="F426" s="95">
        <v>330097</v>
      </c>
      <c r="G426" s="89">
        <f t="shared" ref="G426" si="198">E426+F426</f>
        <v>335087</v>
      </c>
      <c r="H426" s="90">
        <f t="shared" ref="H426" si="199">D426+G426</f>
        <v>3298249</v>
      </c>
      <c r="I426" s="139"/>
      <c r="J426" s="94"/>
      <c r="K426" s="111"/>
      <c r="L426" s="137"/>
    </row>
    <row r="427" spans="1:12" ht="16.5" customHeight="1">
      <c r="A427" s="136">
        <f t="shared" si="196"/>
        <v>45777</v>
      </c>
      <c r="B427" s="95">
        <v>104837</v>
      </c>
      <c r="C427" s="95">
        <v>2688108</v>
      </c>
      <c r="D427" s="92">
        <f t="shared" ref="D427" si="200">B427+C427</f>
        <v>2792945</v>
      </c>
      <c r="E427" s="95">
        <v>4599</v>
      </c>
      <c r="F427" s="95">
        <v>306480</v>
      </c>
      <c r="G427" s="89">
        <f t="shared" ref="G427" si="201">E427+F427</f>
        <v>311079</v>
      </c>
      <c r="H427" s="90">
        <f t="shared" ref="H427" si="202">D427+G427</f>
        <v>3104024</v>
      </c>
      <c r="I427" s="139"/>
      <c r="J427" s="94"/>
      <c r="K427" s="111"/>
      <c r="L427" s="137"/>
    </row>
    <row r="428" spans="1:12" ht="16.5" customHeight="1">
      <c r="A428" s="136">
        <f t="shared" si="196"/>
        <v>45808</v>
      </c>
      <c r="B428" s="95">
        <v>203686</v>
      </c>
      <c r="C428" s="95">
        <v>2413181</v>
      </c>
      <c r="D428" s="92">
        <f t="shared" ref="D428" si="203">B428+C428</f>
        <v>2616867</v>
      </c>
      <c r="E428" s="95">
        <v>3964</v>
      </c>
      <c r="F428" s="95">
        <v>358301</v>
      </c>
      <c r="G428" s="89">
        <f t="shared" ref="G428" si="204">E428+F428</f>
        <v>362265</v>
      </c>
      <c r="H428" s="90">
        <f t="shared" ref="H428" si="205">D428+G428</f>
        <v>2979132</v>
      </c>
      <c r="I428" s="139"/>
      <c r="J428" s="94"/>
      <c r="K428" s="111"/>
      <c r="L428" s="137"/>
    </row>
    <row r="429" spans="1:12" ht="16.5" customHeight="1">
      <c r="A429" s="136">
        <f t="shared" si="196"/>
        <v>45838</v>
      </c>
      <c r="B429" s="95">
        <v>477200</v>
      </c>
      <c r="C429" s="95">
        <v>1828485</v>
      </c>
      <c r="D429" s="92">
        <f t="shared" ref="D429" si="206">B429+C429</f>
        <v>2305685</v>
      </c>
      <c r="E429" s="95">
        <v>6420</v>
      </c>
      <c r="F429" s="95">
        <v>305096</v>
      </c>
      <c r="G429" s="89">
        <f t="shared" ref="G429" si="207">E429+F429</f>
        <v>311516</v>
      </c>
      <c r="H429" s="90">
        <f t="shared" ref="H429" si="208">D429+G429</f>
        <v>2617201</v>
      </c>
      <c r="I429" s="139"/>
      <c r="J429" s="94"/>
      <c r="K429" s="111"/>
      <c r="L429" s="137"/>
    </row>
    <row r="430" spans="1:12" ht="16.5" customHeight="1">
      <c r="A430" s="136">
        <f t="shared" si="196"/>
        <v>45869</v>
      </c>
      <c r="B430" s="95">
        <v>461625</v>
      </c>
      <c r="C430" s="95">
        <v>1992423</v>
      </c>
      <c r="D430" s="92">
        <f t="shared" ref="D430" si="209">B430+C430</f>
        <v>2454048</v>
      </c>
      <c r="E430" s="95">
        <v>5458</v>
      </c>
      <c r="F430" s="95">
        <v>294842</v>
      </c>
      <c r="G430" s="89">
        <f t="shared" ref="G430" si="210">E430+F430</f>
        <v>300300</v>
      </c>
      <c r="H430" s="90">
        <f t="shared" ref="H430" si="211">D430+G430</f>
        <v>2754348</v>
      </c>
      <c r="I430" s="139"/>
      <c r="J430" s="94"/>
      <c r="K430" s="111"/>
      <c r="L430" s="137"/>
    </row>
    <row r="431" spans="1:12" ht="16.5" customHeight="1">
      <c r="A431" s="136">
        <f t="shared" si="196"/>
        <v>45900</v>
      </c>
      <c r="B431" s="95">
        <v>620960</v>
      </c>
      <c r="C431" s="95">
        <v>2279622</v>
      </c>
      <c r="D431" s="92">
        <f t="shared" ref="D431" si="212">B431+C431</f>
        <v>2900582</v>
      </c>
      <c r="E431" s="95">
        <v>3385</v>
      </c>
      <c r="F431" s="95">
        <v>267166</v>
      </c>
      <c r="G431" s="89">
        <f t="shared" ref="G431" si="213">E431+F431</f>
        <v>270551</v>
      </c>
      <c r="H431" s="90">
        <f t="shared" ref="H431" si="214">D431+G431</f>
        <v>3171133</v>
      </c>
      <c r="I431" s="139"/>
      <c r="J431" s="94"/>
      <c r="K431" s="111"/>
      <c r="L431" s="137"/>
    </row>
    <row r="432" spans="1:12" ht="16.5" customHeight="1">
      <c r="A432" s="136">
        <f t="shared" si="196"/>
        <v>45930</v>
      </c>
      <c r="B432" s="95">
        <v>489685</v>
      </c>
      <c r="C432" s="95">
        <v>2965020</v>
      </c>
      <c r="D432" s="92">
        <f t="shared" ref="D432" si="215">B432+C432</f>
        <v>3454705</v>
      </c>
      <c r="E432" s="95">
        <v>5736</v>
      </c>
      <c r="F432" s="95">
        <v>289772</v>
      </c>
      <c r="G432" s="89">
        <f t="shared" ref="G432" si="216">E432+F432</f>
        <v>295508</v>
      </c>
      <c r="H432" s="90">
        <f t="shared" ref="H432" si="217">D432+G432</f>
        <v>3750213</v>
      </c>
      <c r="I432" s="139"/>
      <c r="J432" s="94"/>
      <c r="K432" s="111"/>
      <c r="L432" s="137"/>
    </row>
    <row r="433" spans="1:11" ht="16.5" customHeight="1">
      <c r="A433" s="96"/>
      <c r="B433" s="97"/>
      <c r="C433" s="97"/>
      <c r="D433" s="97"/>
      <c r="E433" s="97"/>
      <c r="F433" s="97"/>
      <c r="G433" s="97"/>
      <c r="H433" s="97"/>
      <c r="I433" s="98"/>
      <c r="J433" s="135"/>
      <c r="K433" s="63"/>
    </row>
    <row r="434" spans="1:11" ht="16.5" customHeight="1">
      <c r="A434" s="99"/>
      <c r="B434" s="100"/>
      <c r="C434" s="100"/>
      <c r="D434" s="100"/>
      <c r="E434" s="100"/>
      <c r="F434" s="100"/>
      <c r="G434" s="100"/>
      <c r="H434" s="100"/>
      <c r="I434" s="100"/>
    </row>
    <row r="435" spans="1:11" ht="16.5" customHeight="1">
      <c r="A435" s="101"/>
      <c r="B435" s="102" t="str">
        <f t="shared" ref="B435:H435" si="218">TEXT(_xlfn.XLOOKUP(MIN(B4:B434),B4:B434,$A$4:$A$434),"mmm-aa")</f>
        <v>fev-01</v>
      </c>
      <c r="C435" s="102" t="str">
        <f t="shared" si="218"/>
        <v>abr-96</v>
      </c>
      <c r="D435" s="102" t="str">
        <f t="shared" si="218"/>
        <v>abr-96</v>
      </c>
      <c r="E435" s="102" t="str">
        <f t="shared" si="218"/>
        <v>jan-90</v>
      </c>
      <c r="F435" s="102" t="str">
        <f t="shared" si="218"/>
        <v>fev-91</v>
      </c>
      <c r="G435" s="102" t="str">
        <f t="shared" si="218"/>
        <v>fev-91</v>
      </c>
      <c r="H435" s="102" t="str">
        <f t="shared" si="218"/>
        <v>out-90</v>
      </c>
      <c r="I435" s="100"/>
    </row>
    <row r="436" spans="1:11" ht="16.5" customHeight="1">
      <c r="A436" s="103" t="s">
        <v>10</v>
      </c>
      <c r="B436" s="104">
        <f t="shared" ref="B436:H436" si="219">MIN(B4:B433)</f>
        <v>6283</v>
      </c>
      <c r="C436" s="104">
        <f t="shared" si="219"/>
        <v>532450</v>
      </c>
      <c r="D436" s="104">
        <f t="shared" si="219"/>
        <v>542900</v>
      </c>
      <c r="E436" s="104">
        <f t="shared" si="219"/>
        <v>0</v>
      </c>
      <c r="F436" s="104">
        <f t="shared" si="219"/>
        <v>72998</v>
      </c>
      <c r="G436" s="104">
        <f t="shared" si="219"/>
        <v>72998</v>
      </c>
      <c r="H436" s="104">
        <f t="shared" si="219"/>
        <v>728012</v>
      </c>
      <c r="I436" s="105"/>
    </row>
    <row r="437" spans="1:11" ht="16.5" customHeight="1">
      <c r="A437" s="101"/>
      <c r="B437" s="138" t="str">
        <f t="shared" ref="B437:H437" si="220">TEXT(_xlfn.XLOOKUP(MAX(B4:B434),B4:B434,$A$4:$A$434),"mmm-aa")</f>
        <v>ago-24</v>
      </c>
      <c r="C437" s="138" t="str">
        <f t="shared" si="220"/>
        <v>nov-20</v>
      </c>
      <c r="D437" s="138" t="str">
        <f t="shared" si="220"/>
        <v>out-24</v>
      </c>
      <c r="E437" s="138" t="str">
        <f t="shared" si="220"/>
        <v>mai-06</v>
      </c>
      <c r="F437" s="138" t="str">
        <f t="shared" si="220"/>
        <v>dez-21</v>
      </c>
      <c r="G437" s="138" t="str">
        <f t="shared" si="220"/>
        <v>dez-21</v>
      </c>
      <c r="H437" s="138" t="str">
        <f t="shared" si="220"/>
        <v>out-24</v>
      </c>
      <c r="I437" s="105"/>
    </row>
    <row r="438" spans="1:11" ht="16.5" customHeight="1">
      <c r="A438" s="103" t="s">
        <v>11</v>
      </c>
      <c r="B438" s="104">
        <f t="shared" ref="B438:H438" si="221">MAX(B4:B434)</f>
        <v>945047</v>
      </c>
      <c r="C438" s="104">
        <f t="shared" si="221"/>
        <v>4080675</v>
      </c>
      <c r="D438" s="104">
        <f t="shared" si="221"/>
        <v>4814474</v>
      </c>
      <c r="E438" s="104">
        <f t="shared" si="221"/>
        <v>16941</v>
      </c>
      <c r="F438" s="104">
        <f t="shared" si="221"/>
        <v>456506</v>
      </c>
      <c r="G438" s="104">
        <f t="shared" si="221"/>
        <v>460099</v>
      </c>
      <c r="H438" s="104">
        <f t="shared" si="221"/>
        <v>5176111</v>
      </c>
      <c r="I438" s="105"/>
      <c r="J438" s="104"/>
    </row>
    <row r="439" spans="1:11" ht="16.5" customHeight="1">
      <c r="A439" s="99"/>
      <c r="B439" s="100"/>
      <c r="C439" s="100"/>
      <c r="D439" s="100"/>
      <c r="E439" s="100"/>
      <c r="F439" s="100"/>
      <c r="G439" s="100"/>
      <c r="H439" s="100"/>
      <c r="I439" s="100"/>
    </row>
    <row r="440" spans="1:11" ht="16.5" customHeight="1" thickBot="1">
      <c r="A440" s="165" t="s">
        <v>12</v>
      </c>
      <c r="B440" s="165"/>
      <c r="C440" s="165"/>
      <c r="D440" s="165"/>
      <c r="E440" s="165"/>
      <c r="F440" s="165"/>
      <c r="G440" s="165"/>
      <c r="H440" s="165"/>
      <c r="I440" s="106"/>
    </row>
    <row r="441" spans="1:11" ht="16.5" customHeight="1">
      <c r="A441" s="107" t="s">
        <v>13</v>
      </c>
      <c r="B441" s="108">
        <f t="shared" ref="B441:H441" si="222">SUM(B4:B15)</f>
        <v>2055104</v>
      </c>
      <c r="C441" s="108">
        <f t="shared" si="222"/>
        <v>12514759</v>
      </c>
      <c r="D441" s="109">
        <f t="shared" si="222"/>
        <v>14569863</v>
      </c>
      <c r="E441" s="108">
        <f t="shared" si="222"/>
        <v>638</v>
      </c>
      <c r="F441" s="108">
        <f t="shared" si="222"/>
        <v>2415548</v>
      </c>
      <c r="G441" s="89">
        <f t="shared" si="222"/>
        <v>2416186</v>
      </c>
      <c r="H441" s="90">
        <f t="shared" si="222"/>
        <v>16986049</v>
      </c>
      <c r="I441" s="110"/>
    </row>
    <row r="442" spans="1:11" ht="16.5" customHeight="1">
      <c r="A442" s="107" t="s">
        <v>14</v>
      </c>
      <c r="B442" s="108">
        <f t="shared" ref="B442:H442" si="223">SUM(B16:B27)</f>
        <v>3737135</v>
      </c>
      <c r="C442" s="108">
        <f t="shared" si="223"/>
        <v>15831774</v>
      </c>
      <c r="D442" s="109">
        <f t="shared" si="223"/>
        <v>19568909</v>
      </c>
      <c r="E442" s="108">
        <f t="shared" si="223"/>
        <v>3787</v>
      </c>
      <c r="F442" s="108">
        <f t="shared" si="223"/>
        <v>1569222</v>
      </c>
      <c r="G442" s="89">
        <f t="shared" si="223"/>
        <v>1573009</v>
      </c>
      <c r="H442" s="90">
        <f t="shared" si="223"/>
        <v>21141918</v>
      </c>
      <c r="I442" s="110"/>
    </row>
    <row r="443" spans="1:11" ht="16.5" customHeight="1">
      <c r="A443" s="107" t="s">
        <v>15</v>
      </c>
      <c r="B443" s="108">
        <f t="shared" ref="B443:H443" si="224">SUM(B28:B39)</f>
        <v>2061025</v>
      </c>
      <c r="C443" s="108">
        <f t="shared" si="224"/>
        <v>14349354</v>
      </c>
      <c r="D443" s="109">
        <f t="shared" si="224"/>
        <v>16410379</v>
      </c>
      <c r="E443" s="108">
        <f t="shared" si="224"/>
        <v>14208</v>
      </c>
      <c r="F443" s="108">
        <f t="shared" si="224"/>
        <v>2399114</v>
      </c>
      <c r="G443" s="89">
        <f t="shared" si="224"/>
        <v>2413322</v>
      </c>
      <c r="H443" s="90">
        <f t="shared" si="224"/>
        <v>18823701</v>
      </c>
      <c r="I443" s="110"/>
    </row>
    <row r="444" spans="1:11" ht="16.5" customHeight="1">
      <c r="A444" s="107" t="s">
        <v>16</v>
      </c>
      <c r="B444" s="108">
        <f t="shared" ref="B444:H444" si="225">SUM(B40:B51)</f>
        <v>2818247</v>
      </c>
      <c r="C444" s="108">
        <f t="shared" si="225"/>
        <v>12326416</v>
      </c>
      <c r="D444" s="109">
        <f t="shared" si="225"/>
        <v>15144663</v>
      </c>
      <c r="E444" s="108">
        <f t="shared" si="225"/>
        <v>3643</v>
      </c>
      <c r="F444" s="108">
        <f t="shared" si="225"/>
        <v>2700101</v>
      </c>
      <c r="G444" s="89">
        <f t="shared" si="225"/>
        <v>2703744</v>
      </c>
      <c r="H444" s="90">
        <f t="shared" si="225"/>
        <v>17848407</v>
      </c>
      <c r="I444" s="110"/>
    </row>
    <row r="445" spans="1:11" ht="16.5" customHeight="1">
      <c r="A445" s="107" t="s">
        <v>17</v>
      </c>
      <c r="B445" s="108">
        <f t="shared" ref="B445:H445" si="226">SUM(B52:B63)</f>
        <v>2134330</v>
      </c>
      <c r="C445" s="108">
        <f t="shared" si="226"/>
        <v>12441539</v>
      </c>
      <c r="D445" s="109">
        <f t="shared" si="226"/>
        <v>14575869</v>
      </c>
      <c r="E445" s="108">
        <f t="shared" si="226"/>
        <v>5368</v>
      </c>
      <c r="F445" s="108">
        <f t="shared" si="226"/>
        <v>2690558.4550000001</v>
      </c>
      <c r="G445" s="89">
        <f t="shared" si="226"/>
        <v>2695926.4550000001</v>
      </c>
      <c r="H445" s="90">
        <f t="shared" si="226"/>
        <v>17271795.454999998</v>
      </c>
      <c r="I445" s="110"/>
    </row>
    <row r="446" spans="1:11" ht="16.5" customHeight="1">
      <c r="A446" s="107" t="s">
        <v>18</v>
      </c>
      <c r="B446" s="108">
        <f t="shared" ref="B446:H446" si="227">SUM(B64:B75)</f>
        <v>1288575</v>
      </c>
      <c r="C446" s="108">
        <f t="shared" si="227"/>
        <v>10640437</v>
      </c>
      <c r="D446" s="109">
        <f t="shared" si="227"/>
        <v>11929012</v>
      </c>
      <c r="E446" s="108">
        <f t="shared" si="227"/>
        <v>10176</v>
      </c>
      <c r="F446" s="108">
        <f t="shared" si="227"/>
        <v>2614661</v>
      </c>
      <c r="G446" s="89">
        <f t="shared" si="227"/>
        <v>2624837</v>
      </c>
      <c r="H446" s="90">
        <f t="shared" si="227"/>
        <v>14553849</v>
      </c>
      <c r="I446" s="110"/>
    </row>
    <row r="447" spans="1:11" ht="16.5" customHeight="1">
      <c r="A447" s="107" t="s">
        <v>19</v>
      </c>
      <c r="B447" s="108">
        <f t="shared" ref="B447:H447" si="228">SUM(B76:B87)</f>
        <v>960070</v>
      </c>
      <c r="C447" s="108">
        <f t="shared" si="228"/>
        <v>11804150</v>
      </c>
      <c r="D447" s="109">
        <f t="shared" si="228"/>
        <v>12764220</v>
      </c>
      <c r="E447" s="108">
        <f t="shared" si="228"/>
        <v>7954</v>
      </c>
      <c r="F447" s="108">
        <f t="shared" si="228"/>
        <v>2518394.5</v>
      </c>
      <c r="G447" s="89">
        <f t="shared" si="228"/>
        <v>2526348.5</v>
      </c>
      <c r="H447" s="90">
        <f t="shared" si="228"/>
        <v>15290568.5</v>
      </c>
      <c r="I447" s="110"/>
    </row>
    <row r="448" spans="1:11" ht="16.5" customHeight="1">
      <c r="A448" s="107" t="s">
        <v>20</v>
      </c>
      <c r="B448" s="108">
        <f t="shared" ref="B448:H448" si="229">SUM(B88:B99)</f>
        <v>544427</v>
      </c>
      <c r="C448" s="108">
        <f t="shared" si="229"/>
        <v>13889286</v>
      </c>
      <c r="D448" s="109">
        <f t="shared" si="229"/>
        <v>14433713</v>
      </c>
      <c r="E448" s="108">
        <f t="shared" si="229"/>
        <v>4270</v>
      </c>
      <c r="F448" s="108">
        <f t="shared" si="229"/>
        <v>2333873.5</v>
      </c>
      <c r="G448" s="89">
        <f t="shared" si="229"/>
        <v>2338143.5</v>
      </c>
      <c r="H448" s="90">
        <f t="shared" si="229"/>
        <v>16771856.5</v>
      </c>
      <c r="I448" s="110"/>
    </row>
    <row r="449" spans="1:21" ht="16.5" customHeight="1">
      <c r="A449" s="107" t="s">
        <v>21</v>
      </c>
      <c r="B449" s="108">
        <f t="shared" ref="B449:H449" si="230">SUM(B100:B111)</f>
        <v>944399</v>
      </c>
      <c r="C449" s="108">
        <f t="shared" si="230"/>
        <v>15616697</v>
      </c>
      <c r="D449" s="109">
        <f t="shared" si="230"/>
        <v>16561096</v>
      </c>
      <c r="E449" s="108">
        <f t="shared" si="230"/>
        <v>2423</v>
      </c>
      <c r="F449" s="108">
        <f t="shared" si="230"/>
        <v>1661836</v>
      </c>
      <c r="G449" s="89">
        <f t="shared" si="230"/>
        <v>1664259</v>
      </c>
      <c r="H449" s="90">
        <f t="shared" si="230"/>
        <v>18225355</v>
      </c>
      <c r="I449" s="110"/>
    </row>
    <row r="450" spans="1:21" ht="16.5" customHeight="1">
      <c r="A450" s="107" t="s">
        <v>22</v>
      </c>
      <c r="B450" s="108">
        <f t="shared" ref="B450:H450" si="231">SUM(B112:B123)</f>
        <v>2307322</v>
      </c>
      <c r="C450" s="108">
        <f t="shared" si="231"/>
        <v>18750663</v>
      </c>
      <c r="D450" s="109">
        <f t="shared" si="231"/>
        <v>21057985</v>
      </c>
      <c r="E450" s="108">
        <f t="shared" si="231"/>
        <v>2869</v>
      </c>
      <c r="F450" s="108">
        <f t="shared" si="231"/>
        <v>1960690.6</v>
      </c>
      <c r="G450" s="89">
        <f t="shared" si="231"/>
        <v>1963559.6</v>
      </c>
      <c r="H450" s="90">
        <f t="shared" si="231"/>
        <v>23021544.600000001</v>
      </c>
      <c r="I450" s="110"/>
    </row>
    <row r="451" spans="1:21" ht="16.5" customHeight="1">
      <c r="A451" s="107" t="s">
        <v>23</v>
      </c>
      <c r="B451" s="108">
        <f t="shared" ref="B451:H451" si="232">SUM(B124:B135)</f>
        <v>678068</v>
      </c>
      <c r="C451" s="108">
        <f t="shared" si="232"/>
        <v>15332938.66</v>
      </c>
      <c r="D451" s="109">
        <f t="shared" si="232"/>
        <v>16011006.66</v>
      </c>
      <c r="E451" s="108">
        <f t="shared" si="232"/>
        <v>11904</v>
      </c>
      <c r="F451" s="108">
        <f t="shared" si="232"/>
        <v>2066216</v>
      </c>
      <c r="G451" s="89">
        <f t="shared" si="232"/>
        <v>2078120</v>
      </c>
      <c r="H451" s="90">
        <f t="shared" si="232"/>
        <v>18089126.66</v>
      </c>
      <c r="I451" s="110"/>
    </row>
    <row r="452" spans="1:21" ht="16.5" customHeight="1">
      <c r="A452" s="107" t="s">
        <v>24</v>
      </c>
      <c r="B452" s="108">
        <f t="shared" ref="B452:H452" si="233">SUM(B136:B147)</f>
        <v>1214083</v>
      </c>
      <c r="C452" s="108">
        <f t="shared" si="233"/>
        <v>19716552</v>
      </c>
      <c r="D452" s="109">
        <f t="shared" si="233"/>
        <v>20930635</v>
      </c>
      <c r="E452" s="108">
        <f t="shared" si="233"/>
        <v>40854</v>
      </c>
      <c r="F452" s="108">
        <f t="shared" si="233"/>
        <v>2493891.3933333335</v>
      </c>
      <c r="G452" s="89">
        <f t="shared" si="233"/>
        <v>2534745.3933333335</v>
      </c>
      <c r="H452" s="90">
        <f t="shared" si="233"/>
        <v>23465380.393333334</v>
      </c>
      <c r="I452" s="110"/>
    </row>
    <row r="453" spans="1:21" ht="16.5" customHeight="1">
      <c r="A453" s="107" t="s">
        <v>25</v>
      </c>
      <c r="B453" s="108">
        <f t="shared" ref="B453:H453" si="234">SUM(B148:B159)</f>
        <v>4296915</v>
      </c>
      <c r="C453" s="108">
        <f t="shared" si="234"/>
        <v>21232148</v>
      </c>
      <c r="D453" s="109">
        <f t="shared" si="234"/>
        <v>25529063</v>
      </c>
      <c r="E453" s="108">
        <f t="shared" si="234"/>
        <v>66629</v>
      </c>
      <c r="F453" s="108">
        <f t="shared" si="234"/>
        <v>2546536.5636333339</v>
      </c>
      <c r="G453" s="89">
        <f t="shared" si="234"/>
        <v>2613165.5636333339</v>
      </c>
      <c r="H453" s="90">
        <f t="shared" si="234"/>
        <v>28142228.563633334</v>
      </c>
      <c r="I453" s="110"/>
    </row>
    <row r="454" spans="1:21" ht="16.5" customHeight="1">
      <c r="A454" s="107" t="s">
        <v>26</v>
      </c>
      <c r="B454" s="108">
        <f t="shared" ref="B454:H454" si="235">SUM(B160:B171)</f>
        <v>2732099</v>
      </c>
      <c r="C454" s="108">
        <f t="shared" si="235"/>
        <v>20065479</v>
      </c>
      <c r="D454" s="109">
        <f t="shared" si="235"/>
        <v>22797578</v>
      </c>
      <c r="E454" s="108">
        <f t="shared" si="235"/>
        <v>67116</v>
      </c>
      <c r="F454" s="108">
        <f t="shared" si="235"/>
        <v>2847625.5166666666</v>
      </c>
      <c r="G454" s="89">
        <f t="shared" si="235"/>
        <v>2914741.5166666666</v>
      </c>
      <c r="H454" s="90">
        <f t="shared" si="235"/>
        <v>25712319.516666666</v>
      </c>
      <c r="I454" s="110"/>
    </row>
    <row r="455" spans="1:21" ht="16.5" customHeight="1">
      <c r="A455" s="107" t="s">
        <v>27</v>
      </c>
      <c r="B455" s="108">
        <f t="shared" ref="B455:H455" si="236">SUM(B172:B183)</f>
        <v>724162</v>
      </c>
      <c r="C455" s="108">
        <f t="shared" si="236"/>
        <v>22532088</v>
      </c>
      <c r="D455" s="109">
        <f t="shared" si="236"/>
        <v>23256250</v>
      </c>
      <c r="E455" s="108">
        <f t="shared" si="236"/>
        <v>38283</v>
      </c>
      <c r="F455" s="108">
        <f t="shared" si="236"/>
        <v>3183956.7837999994</v>
      </c>
      <c r="G455" s="89">
        <f t="shared" si="236"/>
        <v>3222239.7837999994</v>
      </c>
      <c r="H455" s="90">
        <f t="shared" si="236"/>
        <v>26478489.783799998</v>
      </c>
      <c r="I455" s="110"/>
    </row>
    <row r="456" spans="1:21" ht="16.5" customHeight="1">
      <c r="A456" s="107" t="s">
        <v>28</v>
      </c>
      <c r="B456" s="108">
        <f t="shared" ref="B456:H456" si="237">SUM(B184:B195)</f>
        <v>1106544</v>
      </c>
      <c r="C456" s="108">
        <f t="shared" si="237"/>
        <v>21500543</v>
      </c>
      <c r="D456" s="109">
        <f t="shared" si="237"/>
        <v>22607087</v>
      </c>
      <c r="E456" s="108">
        <f t="shared" si="237"/>
        <v>64244</v>
      </c>
      <c r="F456" s="108">
        <f t="shared" si="237"/>
        <v>3525168.0062733334</v>
      </c>
      <c r="G456" s="89">
        <f t="shared" si="237"/>
        <v>3589412.0062733334</v>
      </c>
      <c r="H456" s="90">
        <f t="shared" si="237"/>
        <v>26196499.006273333</v>
      </c>
      <c r="I456" s="110"/>
    </row>
    <row r="457" spans="1:21" ht="16.5" customHeight="1">
      <c r="A457" s="107" t="s">
        <v>29</v>
      </c>
      <c r="B457" s="108">
        <f t="shared" ref="B457:H457" si="238">SUM(B196:B207)</f>
        <v>1366421</v>
      </c>
      <c r="C457" s="108">
        <f t="shared" si="238"/>
        <v>22967542</v>
      </c>
      <c r="D457" s="109">
        <f t="shared" si="238"/>
        <v>24333963</v>
      </c>
      <c r="E457" s="108">
        <f t="shared" si="238"/>
        <v>86740</v>
      </c>
      <c r="F457" s="108">
        <f t="shared" si="238"/>
        <v>2963664.2653733334</v>
      </c>
      <c r="G457" s="89">
        <f t="shared" si="238"/>
        <v>3050404.2653733334</v>
      </c>
      <c r="H457" s="90">
        <f t="shared" si="238"/>
        <v>27384367.265373334</v>
      </c>
      <c r="I457" s="110"/>
      <c r="K457" s="111"/>
      <c r="L457" s="111"/>
      <c r="M457" s="111"/>
      <c r="N457" s="111"/>
    </row>
    <row r="458" spans="1:21" ht="16.5" customHeight="1">
      <c r="A458" s="107" t="s">
        <v>30</v>
      </c>
      <c r="B458" s="108">
        <f t="shared" ref="B458:H458" si="239">SUM(B208:B219)</f>
        <v>1401634</v>
      </c>
      <c r="C458" s="108">
        <f t="shared" si="239"/>
        <v>23326899</v>
      </c>
      <c r="D458" s="109">
        <f t="shared" si="239"/>
        <v>24728533</v>
      </c>
      <c r="E458" s="108">
        <f t="shared" si="239"/>
        <v>84552</v>
      </c>
      <c r="F458" s="108">
        <f t="shared" si="239"/>
        <v>3373677</v>
      </c>
      <c r="G458" s="89">
        <f t="shared" si="239"/>
        <v>3458229</v>
      </c>
      <c r="H458" s="90">
        <f t="shared" si="239"/>
        <v>28186762</v>
      </c>
      <c r="I458" s="110"/>
      <c r="K458" s="111"/>
      <c r="L458" s="111"/>
      <c r="M458" s="111"/>
      <c r="N458" s="111"/>
      <c r="O458" s="111"/>
      <c r="P458" s="111"/>
      <c r="Q458" s="127"/>
      <c r="R458" s="111"/>
      <c r="S458" s="111"/>
      <c r="T458" s="127"/>
      <c r="U458" s="127"/>
    </row>
    <row r="459" spans="1:21" ht="16.5" customHeight="1">
      <c r="A459" s="107" t="s">
        <v>31</v>
      </c>
      <c r="B459" s="108">
        <f t="shared" ref="B459:H459" si="240">SUM(B220:B231)</f>
        <v>2078682</v>
      </c>
      <c r="C459" s="108">
        <f t="shared" si="240"/>
        <v>23958125</v>
      </c>
      <c r="D459" s="109">
        <f t="shared" si="240"/>
        <v>26036807</v>
      </c>
      <c r="E459" s="108">
        <f t="shared" si="240"/>
        <v>110954</v>
      </c>
      <c r="F459" s="108">
        <f t="shared" si="240"/>
        <v>3364931</v>
      </c>
      <c r="G459" s="89">
        <f t="shared" si="240"/>
        <v>3475885</v>
      </c>
      <c r="H459" s="90">
        <f t="shared" si="240"/>
        <v>29512692</v>
      </c>
      <c r="I459" s="110"/>
      <c r="K459" s="111"/>
      <c r="L459" s="111"/>
      <c r="M459" s="111"/>
      <c r="N459" s="111"/>
      <c r="O459" s="111"/>
      <c r="P459" s="111"/>
      <c r="Q459" s="127"/>
      <c r="R459" s="111"/>
      <c r="S459" s="111"/>
      <c r="T459" s="127"/>
      <c r="U459" s="127"/>
    </row>
    <row r="460" spans="1:21" ht="16.5" customHeight="1">
      <c r="A460" s="107" t="s">
        <v>32</v>
      </c>
      <c r="B460" s="108">
        <f t="shared" ref="B460:H460" si="241">SUM(B232:B243)</f>
        <v>1115945</v>
      </c>
      <c r="C460" s="108">
        <f t="shared" si="241"/>
        <v>26254688</v>
      </c>
      <c r="D460" s="109">
        <f t="shared" si="241"/>
        <v>27370633</v>
      </c>
      <c r="E460" s="108">
        <f t="shared" si="241"/>
        <v>92428</v>
      </c>
      <c r="F460" s="108">
        <f t="shared" si="241"/>
        <v>2912098</v>
      </c>
      <c r="G460" s="89">
        <f t="shared" si="241"/>
        <v>3004526</v>
      </c>
      <c r="H460" s="90">
        <f t="shared" si="241"/>
        <v>30375159</v>
      </c>
      <c r="I460" s="110"/>
      <c r="K460" s="111"/>
      <c r="L460" s="111"/>
      <c r="M460" s="111"/>
      <c r="N460" s="111"/>
      <c r="O460" s="111"/>
      <c r="P460" s="111"/>
      <c r="Q460" s="127"/>
      <c r="R460" s="111"/>
      <c r="S460" s="111"/>
      <c r="T460" s="127"/>
      <c r="U460" s="127"/>
    </row>
    <row r="461" spans="1:21" ht="16.5" customHeight="1">
      <c r="A461" s="107" t="s">
        <v>33</v>
      </c>
      <c r="B461" s="108">
        <f t="shared" ref="B461:H461" si="242">SUM(B244:B255)</f>
        <v>1168886</v>
      </c>
      <c r="C461" s="108">
        <f t="shared" si="242"/>
        <v>28574137</v>
      </c>
      <c r="D461" s="109">
        <f t="shared" si="242"/>
        <v>29743023</v>
      </c>
      <c r="E461" s="108">
        <f t="shared" si="242"/>
        <v>61143</v>
      </c>
      <c r="F461" s="108">
        <f t="shared" si="242"/>
        <v>3362130</v>
      </c>
      <c r="G461" s="89">
        <f t="shared" si="242"/>
        <v>3423273</v>
      </c>
      <c r="H461" s="90">
        <f t="shared" si="242"/>
        <v>33166296</v>
      </c>
      <c r="I461" s="110"/>
      <c r="J461" s="118"/>
      <c r="K461" s="111"/>
      <c r="L461" s="111"/>
      <c r="M461" s="111"/>
      <c r="N461" s="111"/>
      <c r="O461" s="111"/>
      <c r="P461" s="111"/>
      <c r="Q461" s="127"/>
      <c r="R461" s="111"/>
      <c r="S461" s="111"/>
      <c r="T461" s="127"/>
      <c r="U461" s="127"/>
    </row>
    <row r="462" spans="1:21" ht="16.5" customHeight="1">
      <c r="A462" s="107" t="s">
        <v>34</v>
      </c>
      <c r="B462" s="108">
        <f t="shared" ref="B462:H462" si="243">SUM(B256:B267)</f>
        <v>2663241</v>
      </c>
      <c r="C462" s="108">
        <f t="shared" si="243"/>
        <v>27478121</v>
      </c>
      <c r="D462" s="109">
        <f t="shared" si="243"/>
        <v>30141362</v>
      </c>
      <c r="E462" s="108">
        <f t="shared" si="243"/>
        <v>65378</v>
      </c>
      <c r="F462" s="108">
        <f t="shared" si="243"/>
        <v>3599433</v>
      </c>
      <c r="G462" s="89">
        <f t="shared" si="243"/>
        <v>3664811</v>
      </c>
      <c r="H462" s="90">
        <f t="shared" si="243"/>
        <v>33806173</v>
      </c>
      <c r="I462" s="110"/>
      <c r="J462" s="118"/>
      <c r="K462" s="111"/>
      <c r="L462" s="111"/>
      <c r="M462" s="111"/>
      <c r="N462" s="111"/>
      <c r="O462" s="111"/>
      <c r="P462" s="111"/>
      <c r="Q462" s="127"/>
      <c r="R462" s="111"/>
      <c r="S462" s="111"/>
      <c r="T462" s="127"/>
      <c r="U462" s="127"/>
    </row>
    <row r="463" spans="1:21" ht="16.5" customHeight="1">
      <c r="A463" s="107" t="s">
        <v>107</v>
      </c>
      <c r="B463" s="108">
        <f t="shared" ref="B463:H463" si="244">SUM(B268:B279)</f>
        <v>1145257</v>
      </c>
      <c r="C463" s="108">
        <f t="shared" si="244"/>
        <v>23822365</v>
      </c>
      <c r="D463" s="109">
        <f t="shared" si="244"/>
        <v>24967622</v>
      </c>
      <c r="E463" s="108">
        <f t="shared" si="244"/>
        <v>38916</v>
      </c>
      <c r="F463" s="108">
        <f t="shared" si="244"/>
        <v>3544639</v>
      </c>
      <c r="G463" s="89">
        <f t="shared" si="244"/>
        <v>3583555</v>
      </c>
      <c r="H463" s="90">
        <f t="shared" si="244"/>
        <v>28551177</v>
      </c>
      <c r="I463" s="110"/>
      <c r="J463" s="118"/>
      <c r="K463" s="111"/>
      <c r="L463" s="111"/>
      <c r="M463" s="111"/>
      <c r="N463" s="111"/>
      <c r="O463" s="111"/>
      <c r="P463" s="111"/>
      <c r="Q463" s="127"/>
      <c r="R463" s="111"/>
      <c r="S463" s="111"/>
      <c r="T463" s="127"/>
      <c r="U463" s="127"/>
    </row>
    <row r="464" spans="1:21" ht="16.5" customHeight="1">
      <c r="A464" s="107" t="s">
        <v>110</v>
      </c>
      <c r="B464" s="108">
        <f t="shared" ref="B464:H464" si="245">SUM(B280:B291)</f>
        <v>1308662</v>
      </c>
      <c r="C464" s="108">
        <f t="shared" si="245"/>
        <v>26774086</v>
      </c>
      <c r="D464" s="109">
        <f t="shared" si="245"/>
        <v>28082748</v>
      </c>
      <c r="E464" s="108">
        <f t="shared" si="245"/>
        <v>30846</v>
      </c>
      <c r="F464" s="108">
        <f t="shared" si="245"/>
        <v>3547504</v>
      </c>
      <c r="G464" s="89">
        <f t="shared" si="245"/>
        <v>3578350</v>
      </c>
      <c r="H464" s="90">
        <f t="shared" si="245"/>
        <v>31661098</v>
      </c>
      <c r="I464" s="110"/>
      <c r="J464" s="118"/>
      <c r="K464" s="111"/>
      <c r="L464" s="111"/>
      <c r="M464" s="111"/>
      <c r="N464" s="111"/>
      <c r="O464" s="111"/>
      <c r="P464" s="111"/>
      <c r="Q464" s="127"/>
      <c r="R464" s="111"/>
      <c r="S464" s="111"/>
      <c r="T464" s="127"/>
      <c r="U464" s="127"/>
    </row>
    <row r="465" spans="1:22" ht="16.5" customHeight="1">
      <c r="A465" s="107" t="s">
        <v>113</v>
      </c>
      <c r="B465" s="108">
        <f t="shared" ref="B465:H465" si="246">SUM(B292:B303)</f>
        <v>3453193</v>
      </c>
      <c r="C465" s="108">
        <f t="shared" si="246"/>
        <v>29488421</v>
      </c>
      <c r="D465" s="109">
        <f t="shared" si="246"/>
        <v>32941614</v>
      </c>
      <c r="E465" s="108">
        <f t="shared" si="246"/>
        <v>26200</v>
      </c>
      <c r="F465" s="108">
        <f t="shared" si="246"/>
        <v>3459020</v>
      </c>
      <c r="G465" s="89">
        <f t="shared" si="246"/>
        <v>3485220</v>
      </c>
      <c r="H465" s="90">
        <f t="shared" si="246"/>
        <v>36426834</v>
      </c>
      <c r="I465" s="110"/>
      <c r="J465" s="118"/>
      <c r="K465" s="111"/>
      <c r="L465" s="111"/>
      <c r="M465" s="111"/>
      <c r="N465" s="111"/>
      <c r="O465" s="111"/>
      <c r="P465" s="111"/>
      <c r="Q465" s="127"/>
      <c r="R465" s="127"/>
      <c r="S465" s="127"/>
      <c r="T465" s="127"/>
      <c r="U465" s="127"/>
      <c r="V465" s="127"/>
    </row>
    <row r="466" spans="1:22" ht="16.5" customHeight="1">
      <c r="A466" s="107" t="s">
        <v>116</v>
      </c>
      <c r="B466" s="108">
        <f t="shared" ref="B466:H466" si="247">SUM(B304:B315)</f>
        <v>4213953</v>
      </c>
      <c r="C466" s="108">
        <f t="shared" si="247"/>
        <v>29225183</v>
      </c>
      <c r="D466" s="109">
        <f t="shared" si="247"/>
        <v>33439136</v>
      </c>
      <c r="E466" s="108">
        <f t="shared" si="247"/>
        <v>28825</v>
      </c>
      <c r="F466" s="108">
        <f t="shared" si="247"/>
        <v>3551022</v>
      </c>
      <c r="G466" s="89">
        <f t="shared" si="247"/>
        <v>3579847</v>
      </c>
      <c r="H466" s="90">
        <f t="shared" si="247"/>
        <v>37018983</v>
      </c>
      <c r="I466" s="110"/>
      <c r="J466" s="118"/>
      <c r="K466" s="111"/>
      <c r="L466" s="111"/>
      <c r="M466" s="111"/>
      <c r="N466" s="111"/>
      <c r="O466" s="111"/>
      <c r="P466" s="111"/>
      <c r="Q466" s="127"/>
      <c r="R466" s="127"/>
      <c r="S466" s="127"/>
      <c r="T466" s="127"/>
      <c r="U466" s="127"/>
    </row>
    <row r="467" spans="1:22" ht="16.5" customHeight="1">
      <c r="A467" s="107" t="s">
        <v>125</v>
      </c>
      <c r="B467" s="108">
        <f t="shared" ref="B467:H467" si="248">SUM(B316:B327)</f>
        <v>580313</v>
      </c>
      <c r="C467" s="108">
        <f t="shared" si="248"/>
        <v>29786018</v>
      </c>
      <c r="D467" s="109">
        <f t="shared" si="248"/>
        <v>30366331</v>
      </c>
      <c r="E467" s="108">
        <f t="shared" si="248"/>
        <v>29885</v>
      </c>
      <c r="F467" s="108">
        <f t="shared" si="248"/>
        <v>3874750</v>
      </c>
      <c r="G467" s="89">
        <f t="shared" si="248"/>
        <v>3904635</v>
      </c>
      <c r="H467" s="90">
        <f t="shared" si="248"/>
        <v>34270966</v>
      </c>
      <c r="I467" s="110"/>
      <c r="J467" s="118"/>
      <c r="K467" s="111"/>
      <c r="L467" s="111"/>
      <c r="M467" s="111"/>
      <c r="N467" s="111"/>
      <c r="O467" s="111"/>
      <c r="P467" s="111"/>
      <c r="Q467" s="127"/>
      <c r="R467" s="127"/>
      <c r="S467" s="127"/>
      <c r="T467" s="127"/>
      <c r="U467" s="127"/>
    </row>
    <row r="468" spans="1:22" ht="16.5" customHeight="1">
      <c r="A468" s="26" t="s">
        <v>128</v>
      </c>
      <c r="B468" s="108">
        <f t="shared" ref="B468:H468" si="249">SUM(B328:B339)</f>
        <v>296069</v>
      </c>
      <c r="C468" s="108">
        <f t="shared" si="249"/>
        <v>27123656</v>
      </c>
      <c r="D468" s="109">
        <f t="shared" si="249"/>
        <v>27419725</v>
      </c>
      <c r="E468" s="108">
        <f t="shared" si="249"/>
        <v>26321</v>
      </c>
      <c r="F468" s="108">
        <f t="shared" si="249"/>
        <v>3482908</v>
      </c>
      <c r="G468" s="89">
        <f t="shared" si="249"/>
        <v>3509229</v>
      </c>
      <c r="H468" s="90">
        <f t="shared" si="249"/>
        <v>30928954</v>
      </c>
      <c r="I468" s="110"/>
      <c r="J468" s="118"/>
      <c r="K468" s="111"/>
      <c r="N468" s="111"/>
      <c r="O468" s="111"/>
      <c r="P468" s="111"/>
      <c r="Q468" s="127"/>
      <c r="R468" s="127"/>
      <c r="S468" s="127"/>
      <c r="T468" s="127"/>
      <c r="U468" s="127"/>
    </row>
    <row r="469" spans="1:22" ht="16.5" customHeight="1">
      <c r="A469" s="26" t="s">
        <v>131</v>
      </c>
      <c r="B469" s="108">
        <f t="shared" ref="B469:H469" si="250">SUM(B340:B351)</f>
        <v>2480140</v>
      </c>
      <c r="C469" s="108">
        <f t="shared" si="250"/>
        <v>29412021</v>
      </c>
      <c r="D469" s="109">
        <f t="shared" si="250"/>
        <v>31892161</v>
      </c>
      <c r="E469" s="108">
        <f t="shared" si="250"/>
        <v>19226</v>
      </c>
      <c r="F469" s="108">
        <f t="shared" si="250"/>
        <v>3727461</v>
      </c>
      <c r="G469" s="89">
        <f t="shared" si="250"/>
        <v>3746687</v>
      </c>
      <c r="H469" s="90">
        <f t="shared" si="250"/>
        <v>35638848</v>
      </c>
      <c r="I469" s="110"/>
      <c r="J469" s="118"/>
      <c r="O469" s="111"/>
      <c r="P469" s="111"/>
      <c r="Q469" s="127"/>
      <c r="R469" s="127"/>
      <c r="S469" s="127"/>
      <c r="T469" s="127"/>
      <c r="U469" s="127"/>
    </row>
    <row r="470" spans="1:22" ht="16.5" customHeight="1">
      <c r="A470" s="26" t="s">
        <v>134</v>
      </c>
      <c r="B470" s="108">
        <f t="shared" ref="B470:H470" si="251">SUM(B352:B363)</f>
        <v>3959653</v>
      </c>
      <c r="C470" s="108">
        <f t="shared" si="251"/>
        <v>32712888</v>
      </c>
      <c r="D470" s="109">
        <f t="shared" si="251"/>
        <v>36672541</v>
      </c>
      <c r="E470" s="108">
        <f t="shared" si="251"/>
        <v>26033</v>
      </c>
      <c r="F470" s="108">
        <f t="shared" si="251"/>
        <v>4001109</v>
      </c>
      <c r="G470" s="89">
        <f t="shared" si="251"/>
        <v>4027142</v>
      </c>
      <c r="H470" s="90">
        <f t="shared" si="251"/>
        <v>40699683</v>
      </c>
      <c r="I470" s="110"/>
      <c r="K470" s="118"/>
      <c r="P470" s="111"/>
      <c r="Q470" s="127"/>
      <c r="R470" s="127"/>
      <c r="S470" s="127"/>
      <c r="T470" s="127"/>
      <c r="U470" s="127"/>
    </row>
    <row r="471" spans="1:22" ht="16.5" customHeight="1">
      <c r="A471" s="26" t="s">
        <v>137</v>
      </c>
      <c r="B471" s="108">
        <f t="shared" ref="B471:H471" si="252">SUM(B364:B375)</f>
        <v>4927184</v>
      </c>
      <c r="C471" s="108">
        <f t="shared" si="252"/>
        <v>35624383</v>
      </c>
      <c r="D471" s="109">
        <f t="shared" si="252"/>
        <v>40551567</v>
      </c>
      <c r="E471" s="108">
        <f t="shared" si="252"/>
        <v>24575</v>
      </c>
      <c r="F471" s="108">
        <f t="shared" si="252"/>
        <v>4131343</v>
      </c>
      <c r="G471" s="89">
        <f t="shared" si="252"/>
        <v>4155918</v>
      </c>
      <c r="H471" s="90">
        <f t="shared" si="252"/>
        <v>44707485</v>
      </c>
      <c r="I471" s="110"/>
      <c r="K471" s="118"/>
      <c r="P471" s="111"/>
      <c r="Q471" s="127"/>
      <c r="R471" s="127"/>
      <c r="S471" s="127"/>
      <c r="T471" s="127"/>
      <c r="U471" s="127"/>
    </row>
    <row r="472" spans="1:22" ht="16.5" customHeight="1">
      <c r="A472" s="26" t="s">
        <v>140</v>
      </c>
      <c r="B472" s="108">
        <f t="shared" ref="B472:H472" si="253">SUM(B376:B387)</f>
        <v>3755163</v>
      </c>
      <c r="C472" s="108">
        <f t="shared" si="253"/>
        <v>32208424</v>
      </c>
      <c r="D472" s="109">
        <f t="shared" si="253"/>
        <v>35963587</v>
      </c>
      <c r="E472" s="108">
        <f t="shared" si="253"/>
        <v>46275</v>
      </c>
      <c r="F472" s="108">
        <f t="shared" si="253"/>
        <v>4032796</v>
      </c>
      <c r="G472" s="89">
        <f t="shared" si="253"/>
        <v>4079071</v>
      </c>
      <c r="H472" s="90">
        <f t="shared" si="253"/>
        <v>40042658</v>
      </c>
      <c r="I472" s="110"/>
      <c r="K472" s="118"/>
      <c r="P472" s="111"/>
      <c r="Q472" s="127"/>
      <c r="R472" s="127"/>
      <c r="S472" s="127"/>
      <c r="T472" s="127"/>
      <c r="U472" s="127"/>
    </row>
    <row r="473" spans="1:22" ht="16.5" customHeight="1">
      <c r="A473" s="26" t="s">
        <v>143</v>
      </c>
      <c r="B473" s="108">
        <f t="shared" ref="B473:H473" si="254">SUM(B388:B399)</f>
        <v>1508798</v>
      </c>
      <c r="C473" s="108">
        <f t="shared" si="254"/>
        <v>34112232</v>
      </c>
      <c r="D473" s="109">
        <f t="shared" si="254"/>
        <v>35621030</v>
      </c>
      <c r="E473" s="108">
        <f t="shared" si="254"/>
        <v>51621</v>
      </c>
      <c r="F473" s="108">
        <f t="shared" si="254"/>
        <v>3738451</v>
      </c>
      <c r="G473" s="89">
        <f t="shared" si="254"/>
        <v>3790072</v>
      </c>
      <c r="H473" s="90">
        <f t="shared" si="254"/>
        <v>39411102</v>
      </c>
      <c r="I473" s="110"/>
      <c r="K473" s="118"/>
      <c r="P473" s="111"/>
      <c r="Q473" s="127"/>
      <c r="R473" s="127"/>
      <c r="S473" s="127"/>
      <c r="T473" s="127"/>
      <c r="U473" s="127"/>
    </row>
    <row r="474" spans="1:22" ht="16.5" customHeight="1">
      <c r="A474" s="26" t="s">
        <v>146</v>
      </c>
      <c r="B474" s="108">
        <f>SUM(B400:B411)</f>
        <v>4727317</v>
      </c>
      <c r="C474" s="108">
        <f t="shared" ref="C474:H474" si="255">SUM(C400:C411)</f>
        <v>30848778</v>
      </c>
      <c r="D474" s="109">
        <f t="shared" si="255"/>
        <v>35576095</v>
      </c>
      <c r="E474" s="108">
        <f t="shared" si="255"/>
        <v>51264</v>
      </c>
      <c r="F474" s="108">
        <f t="shared" si="255"/>
        <v>3622081</v>
      </c>
      <c r="G474" s="89">
        <f t="shared" si="255"/>
        <v>3673345</v>
      </c>
      <c r="H474" s="90">
        <f t="shared" si="255"/>
        <v>39249440</v>
      </c>
      <c r="I474" s="110"/>
      <c r="K474" s="118"/>
      <c r="P474" s="111"/>
      <c r="Q474" s="127"/>
      <c r="R474" s="127"/>
      <c r="S474" s="127"/>
      <c r="T474" s="127"/>
      <c r="U474" s="127"/>
    </row>
    <row r="475" spans="1:22" ht="16.5" customHeight="1">
      <c r="A475" s="26" t="s">
        <v>154</v>
      </c>
      <c r="B475" s="108">
        <f>SUM(B412:B423)</f>
        <v>9364214</v>
      </c>
      <c r="C475" s="108">
        <f t="shared" ref="C475:G475" si="256">SUM(C412:C423)</f>
        <v>37043754</v>
      </c>
      <c r="D475" s="109">
        <f t="shared" si="256"/>
        <v>46407968</v>
      </c>
      <c r="E475" s="108">
        <f t="shared" si="256"/>
        <v>49020</v>
      </c>
      <c r="F475" s="108">
        <f t="shared" si="256"/>
        <v>4126742</v>
      </c>
      <c r="G475" s="89">
        <f t="shared" si="256"/>
        <v>4175762</v>
      </c>
      <c r="H475" s="90">
        <f>SUM(H412:H423)</f>
        <v>50583730</v>
      </c>
      <c r="I475" s="110"/>
      <c r="K475" s="118"/>
      <c r="P475" s="111"/>
      <c r="Q475" s="127"/>
      <c r="R475" s="127"/>
      <c r="S475" s="127"/>
      <c r="T475" s="127"/>
      <c r="U475" s="127"/>
    </row>
    <row r="476" spans="1:22" ht="16.5" customHeight="1">
      <c r="A476" s="26" t="s">
        <v>158</v>
      </c>
      <c r="B476" s="108">
        <f>SUM(B424:B434)</f>
        <v>3061581</v>
      </c>
      <c r="C476" s="108">
        <f t="shared" ref="C476:H476" si="257">SUM(C424:C434)</f>
        <v>23200402</v>
      </c>
      <c r="D476" s="109">
        <f t="shared" si="257"/>
        <v>26261983</v>
      </c>
      <c r="E476" s="108">
        <f t="shared" si="257"/>
        <v>43644</v>
      </c>
      <c r="F476" s="108">
        <f t="shared" si="257"/>
        <v>2799463</v>
      </c>
      <c r="G476" s="89">
        <f t="shared" si="257"/>
        <v>2843107</v>
      </c>
      <c r="H476" s="90">
        <f t="shared" si="257"/>
        <v>29105090</v>
      </c>
      <c r="I476" s="110"/>
      <c r="K476" s="118"/>
      <c r="P476" s="111"/>
      <c r="Q476" s="127"/>
      <c r="R476" s="127"/>
      <c r="S476" s="127"/>
      <c r="T476" s="127"/>
      <c r="U476" s="127"/>
    </row>
    <row r="477" spans="1:22" ht="16.5" customHeight="1">
      <c r="A477" s="28" t="s">
        <v>149</v>
      </c>
      <c r="B477" s="112">
        <f>(B475/B474)-1</f>
        <v>0.98087287144060786</v>
      </c>
      <c r="C477" s="112">
        <f t="shared" ref="C477:H477" si="258">(C475/C474)-1</f>
        <v>0.20081754940179475</v>
      </c>
      <c r="D477" s="112">
        <f t="shared" si="258"/>
        <v>0.30447054405493357</v>
      </c>
      <c r="E477" s="112">
        <f t="shared" si="258"/>
        <v>-4.3773408239700329E-2</v>
      </c>
      <c r="F477" s="112">
        <f t="shared" si="258"/>
        <v>0.13932902107931877</v>
      </c>
      <c r="G477" s="112">
        <f t="shared" si="258"/>
        <v>0.13677370353179463</v>
      </c>
      <c r="H477" s="112">
        <f t="shared" si="258"/>
        <v>0.28877583985911648</v>
      </c>
      <c r="I477" s="110"/>
    </row>
    <row r="478" spans="1:22" ht="16.5" customHeight="1">
      <c r="A478" s="99"/>
      <c r="B478" s="100"/>
      <c r="C478" s="100"/>
      <c r="D478" s="100"/>
      <c r="E478" s="100"/>
      <c r="F478" s="100"/>
      <c r="G478" s="100"/>
      <c r="H478" s="100"/>
      <c r="I478" s="110"/>
      <c r="K478" s="118"/>
    </row>
    <row r="479" spans="1:22" ht="16.5" customHeight="1">
      <c r="A479" s="101"/>
      <c r="B479" s="102" t="str">
        <f>RIGHT(_xlfn.XLOOKUP(MIN(B441:B475),B441:B475,$A$441:$A$475),4)</f>
        <v>2017</v>
      </c>
      <c r="C479" s="102" t="str">
        <f>RIGHT(_xlfn.XLOOKUP(MIN(C441:C475),C441:C475,$A$441:$A$475),4)</f>
        <v>1995</v>
      </c>
      <c r="D479" s="102" t="str">
        <f t="shared" ref="D479:H479" si="259">RIGHT(_xlfn.XLOOKUP(MIN(D441:D475),D441:D475,$A$441:$A$475),4)</f>
        <v>1995</v>
      </c>
      <c r="E479" s="102" t="str">
        <f t="shared" si="259"/>
        <v>1990</v>
      </c>
      <c r="F479" s="102" t="str">
        <f t="shared" si="259"/>
        <v>1991</v>
      </c>
      <c r="G479" s="102" t="str">
        <f t="shared" si="259"/>
        <v>1991</v>
      </c>
      <c r="H479" s="102" t="str">
        <f t="shared" si="259"/>
        <v>1995</v>
      </c>
      <c r="I479" s="100"/>
    </row>
    <row r="480" spans="1:22" ht="16.5" customHeight="1">
      <c r="A480" s="103" t="s">
        <v>39</v>
      </c>
      <c r="B480" s="104">
        <f>MIN(B441:B475)</f>
        <v>296069</v>
      </c>
      <c r="C480" s="104">
        <f t="shared" ref="C480:H480" si="260">MIN(C441:C475)</f>
        <v>10640437</v>
      </c>
      <c r="D480" s="104">
        <f t="shared" si="260"/>
        <v>11929012</v>
      </c>
      <c r="E480" s="104">
        <f t="shared" si="260"/>
        <v>638</v>
      </c>
      <c r="F480" s="104">
        <f t="shared" si="260"/>
        <v>1569222</v>
      </c>
      <c r="G480" s="104">
        <f t="shared" si="260"/>
        <v>1573009</v>
      </c>
      <c r="H480" s="104">
        <f t="shared" si="260"/>
        <v>14553849</v>
      </c>
      <c r="I480" s="105"/>
    </row>
    <row r="481" spans="1:9" ht="16.5" customHeight="1">
      <c r="A481" s="101"/>
      <c r="B481" s="102" t="str">
        <f>RIGHT(_xlfn.XLOOKUP(MAX(B441:B475),B441:B475,$A$441:$A$475),4)</f>
        <v>2024</v>
      </c>
      <c r="C481" s="102" t="str">
        <f t="shared" ref="C481:H481" si="261">RIGHT(_xlfn.XLOOKUP(MAX(C441:C475),C441:C475,$A$441:$A$475),4)</f>
        <v>2024</v>
      </c>
      <c r="D481" s="102" t="str">
        <f t="shared" si="261"/>
        <v>2024</v>
      </c>
      <c r="E481" s="102" t="str">
        <f t="shared" si="261"/>
        <v>2008</v>
      </c>
      <c r="F481" s="102" t="str">
        <f t="shared" si="261"/>
        <v>2020</v>
      </c>
      <c r="G481" s="102" t="str">
        <f t="shared" si="261"/>
        <v>2024</v>
      </c>
      <c r="H481" s="102" t="str">
        <f t="shared" si="261"/>
        <v>2024</v>
      </c>
      <c r="I481" s="105"/>
    </row>
    <row r="482" spans="1:9" ht="16.5" customHeight="1">
      <c r="A482" s="103" t="s">
        <v>44</v>
      </c>
      <c r="B482" s="104">
        <f>MAX(B441:B475)</f>
        <v>9364214</v>
      </c>
      <c r="C482" s="104">
        <f t="shared" ref="C482:H482" si="262">MAX(C441:C475)</f>
        <v>37043754</v>
      </c>
      <c r="D482" s="104">
        <f t="shared" si="262"/>
        <v>46407968</v>
      </c>
      <c r="E482" s="104">
        <f t="shared" si="262"/>
        <v>110954</v>
      </c>
      <c r="F482" s="104">
        <f t="shared" si="262"/>
        <v>4131343</v>
      </c>
      <c r="G482" s="104">
        <f t="shared" si="262"/>
        <v>4175762</v>
      </c>
      <c r="H482" s="104">
        <f t="shared" si="262"/>
        <v>50583730</v>
      </c>
      <c r="I482" s="105"/>
    </row>
    <row r="483" spans="1:9" ht="16.5" customHeight="1">
      <c r="A483" s="99"/>
      <c r="B483" s="100"/>
      <c r="C483" s="100"/>
      <c r="D483" s="100"/>
      <c r="E483" s="100"/>
      <c r="F483" s="100"/>
      <c r="G483" s="100"/>
      <c r="H483" s="100"/>
      <c r="I483" s="100"/>
    </row>
    <row r="484" spans="1:9" ht="16.5" customHeight="1" thickBot="1">
      <c r="A484" s="166" t="s">
        <v>45</v>
      </c>
      <c r="B484" s="166"/>
      <c r="C484" s="166"/>
      <c r="D484" s="166"/>
      <c r="E484" s="166"/>
      <c r="F484" s="166"/>
      <c r="G484" s="166"/>
      <c r="H484" s="166"/>
      <c r="I484" s="113"/>
    </row>
    <row r="485" spans="1:9" ht="16.5" customHeight="1">
      <c r="A485" s="114" t="s">
        <v>46</v>
      </c>
      <c r="B485" s="115">
        <f t="shared" ref="B485:H485" si="263">SUM(B10:B21)</f>
        <v>2706725</v>
      </c>
      <c r="C485" s="115">
        <f t="shared" si="263"/>
        <v>13506537</v>
      </c>
      <c r="D485" s="116">
        <f t="shared" si="263"/>
        <v>16213262</v>
      </c>
      <c r="E485" s="115">
        <f t="shared" si="263"/>
        <v>2674</v>
      </c>
      <c r="F485" s="115">
        <f t="shared" si="263"/>
        <v>1874864</v>
      </c>
      <c r="G485" s="89">
        <f t="shared" si="263"/>
        <v>1877538</v>
      </c>
      <c r="H485" s="90">
        <f t="shared" si="263"/>
        <v>18090800</v>
      </c>
      <c r="I485" s="117"/>
    </row>
    <row r="486" spans="1:9" ht="16.5" customHeight="1">
      <c r="A486" s="114" t="s">
        <v>47</v>
      </c>
      <c r="B486" s="115">
        <f t="shared" ref="B486:H486" si="264">SUM(B22:B33)</f>
        <v>3438151</v>
      </c>
      <c r="C486" s="115">
        <f t="shared" si="264"/>
        <v>16778551</v>
      </c>
      <c r="D486" s="116">
        <f t="shared" si="264"/>
        <v>20216702</v>
      </c>
      <c r="E486" s="115">
        <f t="shared" si="264"/>
        <v>5102</v>
      </c>
      <c r="F486" s="115">
        <f t="shared" si="264"/>
        <v>1694516</v>
      </c>
      <c r="G486" s="89">
        <f t="shared" si="264"/>
        <v>1699618</v>
      </c>
      <c r="H486" s="90">
        <f t="shared" si="264"/>
        <v>21916320</v>
      </c>
      <c r="I486" s="117"/>
    </row>
    <row r="487" spans="1:9" ht="16.5" customHeight="1">
      <c r="A487" s="114" t="s">
        <v>48</v>
      </c>
      <c r="B487" s="115">
        <f t="shared" ref="B487:H487" si="265">SUM(B34:B45)</f>
        <v>1784850</v>
      </c>
      <c r="C487" s="115">
        <f t="shared" si="265"/>
        <v>11475356</v>
      </c>
      <c r="D487" s="116">
        <f t="shared" si="265"/>
        <v>13260206</v>
      </c>
      <c r="E487" s="115">
        <f t="shared" si="265"/>
        <v>12775</v>
      </c>
      <c r="F487" s="115">
        <f t="shared" si="265"/>
        <v>2645636</v>
      </c>
      <c r="G487" s="89">
        <f t="shared" si="265"/>
        <v>2658411</v>
      </c>
      <c r="H487" s="90">
        <f t="shared" si="265"/>
        <v>15918617</v>
      </c>
      <c r="I487" s="117"/>
    </row>
    <row r="488" spans="1:9" ht="16.5" customHeight="1">
      <c r="A488" s="114" t="s">
        <v>49</v>
      </c>
      <c r="B488" s="115">
        <f t="shared" ref="B488:H488" si="266">SUM(B46:B57)</f>
        <v>2713428</v>
      </c>
      <c r="C488" s="115">
        <f t="shared" si="266"/>
        <v>12852153</v>
      </c>
      <c r="D488" s="116">
        <f t="shared" si="266"/>
        <v>15565581</v>
      </c>
      <c r="E488" s="115">
        <f t="shared" si="266"/>
        <v>4499</v>
      </c>
      <c r="F488" s="115">
        <f t="shared" si="266"/>
        <v>2880804.4550000001</v>
      </c>
      <c r="G488" s="89">
        <f t="shared" si="266"/>
        <v>2885303.4550000001</v>
      </c>
      <c r="H488" s="90">
        <f t="shared" si="266"/>
        <v>18450884.454999998</v>
      </c>
      <c r="I488" s="117"/>
    </row>
    <row r="489" spans="1:9" ht="16.5" customHeight="1">
      <c r="A489" s="114" t="s">
        <v>50</v>
      </c>
      <c r="B489" s="115">
        <f t="shared" ref="B489:H489" si="267">SUM(B58:B69)</f>
        <v>2162255</v>
      </c>
      <c r="C489" s="115">
        <f t="shared" si="267"/>
        <v>12248266</v>
      </c>
      <c r="D489" s="116">
        <f t="shared" si="267"/>
        <v>14410521</v>
      </c>
      <c r="E489" s="115">
        <f t="shared" si="267"/>
        <v>7897</v>
      </c>
      <c r="F489" s="115">
        <f t="shared" si="267"/>
        <v>2486841</v>
      </c>
      <c r="G489" s="89">
        <f t="shared" si="267"/>
        <v>2494738</v>
      </c>
      <c r="H489" s="90">
        <f t="shared" si="267"/>
        <v>16905259</v>
      </c>
      <c r="I489" s="117"/>
    </row>
    <row r="490" spans="1:9" ht="16.5" customHeight="1">
      <c r="A490" s="114" t="s">
        <v>51</v>
      </c>
      <c r="B490" s="115">
        <f t="shared" ref="B490:H490" si="268">SUM(B70:B81)</f>
        <v>984569</v>
      </c>
      <c r="C490" s="115">
        <f t="shared" si="268"/>
        <v>8732193</v>
      </c>
      <c r="D490" s="116">
        <f t="shared" si="268"/>
        <v>9716762</v>
      </c>
      <c r="E490" s="115">
        <f t="shared" si="268"/>
        <v>9383</v>
      </c>
      <c r="F490" s="115">
        <f t="shared" si="268"/>
        <v>2681752.1</v>
      </c>
      <c r="G490" s="89">
        <f t="shared" si="268"/>
        <v>2691135.1</v>
      </c>
      <c r="H490" s="90">
        <f t="shared" si="268"/>
        <v>12407897.100000001</v>
      </c>
      <c r="I490" s="117"/>
    </row>
    <row r="491" spans="1:9" ht="16.5" customHeight="1">
      <c r="A491" s="114" t="s">
        <v>52</v>
      </c>
      <c r="B491" s="115">
        <f t="shared" ref="B491:H491" si="269">SUM(B82:B93)</f>
        <v>960771</v>
      </c>
      <c r="C491" s="115">
        <f t="shared" si="269"/>
        <v>15633975</v>
      </c>
      <c r="D491" s="116">
        <f t="shared" si="269"/>
        <v>16594746</v>
      </c>
      <c r="E491" s="115">
        <f t="shared" si="269"/>
        <v>5363</v>
      </c>
      <c r="F491" s="115">
        <f t="shared" si="269"/>
        <v>2289337.9</v>
      </c>
      <c r="G491" s="89">
        <f t="shared" si="269"/>
        <v>2294700.9</v>
      </c>
      <c r="H491" s="90">
        <f t="shared" si="269"/>
        <v>18889446.899999999</v>
      </c>
      <c r="I491" s="117"/>
    </row>
    <row r="492" spans="1:9" ht="16.5" customHeight="1">
      <c r="A492" s="114" t="s">
        <v>53</v>
      </c>
      <c r="B492" s="115">
        <f t="shared" ref="B492:H492" si="270">SUM(B94:B105)</f>
        <v>553977</v>
      </c>
      <c r="C492" s="115">
        <f t="shared" si="270"/>
        <v>11923854</v>
      </c>
      <c r="D492" s="116">
        <f t="shared" si="270"/>
        <v>12477831</v>
      </c>
      <c r="E492" s="115">
        <f t="shared" si="270"/>
        <v>3290</v>
      </c>
      <c r="F492" s="115">
        <f t="shared" si="270"/>
        <v>2147028.6</v>
      </c>
      <c r="G492" s="89">
        <f t="shared" si="270"/>
        <v>2150318.6</v>
      </c>
      <c r="H492" s="90">
        <f t="shared" si="270"/>
        <v>14628149.600000001</v>
      </c>
      <c r="I492" s="117"/>
    </row>
    <row r="493" spans="1:9" ht="16.5" customHeight="1">
      <c r="A493" s="114" t="s">
        <v>54</v>
      </c>
      <c r="B493" s="115">
        <f t="shared" ref="B493:H493" si="271">SUM(B106:B117)</f>
        <v>1816471</v>
      </c>
      <c r="C493" s="115">
        <f t="shared" si="271"/>
        <v>19450883</v>
      </c>
      <c r="D493" s="116">
        <f t="shared" si="271"/>
        <v>21267354</v>
      </c>
      <c r="E493" s="115">
        <f t="shared" si="271"/>
        <v>2788</v>
      </c>
      <c r="F493" s="115">
        <f t="shared" si="271"/>
        <v>1714008.0000000002</v>
      </c>
      <c r="G493" s="89">
        <f t="shared" si="271"/>
        <v>1716796.0000000002</v>
      </c>
      <c r="H493" s="90">
        <f t="shared" si="271"/>
        <v>22984150.000000004</v>
      </c>
      <c r="I493" s="117"/>
    </row>
    <row r="494" spans="1:9" ht="16.5" customHeight="1">
      <c r="A494" s="114" t="s">
        <v>55</v>
      </c>
      <c r="B494" s="115">
        <f t="shared" ref="B494:H494" si="272">SUM(B118:B129)</f>
        <v>1504989</v>
      </c>
      <c r="C494" s="115">
        <f t="shared" si="272"/>
        <v>16634611</v>
      </c>
      <c r="D494" s="116">
        <f t="shared" si="272"/>
        <v>18139600</v>
      </c>
      <c r="E494" s="115">
        <f t="shared" si="272"/>
        <v>7172</v>
      </c>
      <c r="F494" s="115">
        <f t="shared" si="272"/>
        <v>2011190</v>
      </c>
      <c r="G494" s="89">
        <f t="shared" si="272"/>
        <v>2018362</v>
      </c>
      <c r="H494" s="90">
        <f t="shared" si="272"/>
        <v>20157962</v>
      </c>
      <c r="I494" s="117"/>
    </row>
    <row r="495" spans="1:9" ht="16.5" customHeight="1">
      <c r="A495" s="114" t="s">
        <v>56</v>
      </c>
      <c r="B495" s="115">
        <f t="shared" ref="B495:H495" si="273">SUM(B130:B141)</f>
        <v>512171</v>
      </c>
      <c r="C495" s="115">
        <f t="shared" si="273"/>
        <v>16706220.66</v>
      </c>
      <c r="D495" s="116">
        <f t="shared" si="273"/>
        <v>17218391.66</v>
      </c>
      <c r="E495" s="115">
        <f t="shared" si="273"/>
        <v>7353</v>
      </c>
      <c r="F495" s="115">
        <f t="shared" si="273"/>
        <v>2364641</v>
      </c>
      <c r="G495" s="89">
        <f t="shared" si="273"/>
        <v>2371994</v>
      </c>
      <c r="H495" s="90">
        <f t="shared" si="273"/>
        <v>19590385.66</v>
      </c>
      <c r="I495" s="117"/>
    </row>
    <row r="496" spans="1:9" ht="16.5" customHeight="1">
      <c r="A496" s="114" t="s">
        <v>57</v>
      </c>
      <c r="B496" s="115">
        <f t="shared" ref="B496:H496" si="274">SUM(B142:B153)</f>
        <v>2588210</v>
      </c>
      <c r="C496" s="115">
        <f t="shared" si="274"/>
        <v>19716905</v>
      </c>
      <c r="D496" s="116">
        <f t="shared" si="274"/>
        <v>22305115</v>
      </c>
      <c r="E496" s="115">
        <f t="shared" si="274"/>
        <v>74519</v>
      </c>
      <c r="F496" s="115">
        <f t="shared" si="274"/>
        <v>2474959.4933333336</v>
      </c>
      <c r="G496" s="89">
        <f t="shared" si="274"/>
        <v>2549478.4933333336</v>
      </c>
      <c r="H496" s="90">
        <f t="shared" si="274"/>
        <v>24854593.493333336</v>
      </c>
      <c r="I496" s="117"/>
    </row>
    <row r="497" spans="1:10" ht="16.5" customHeight="1">
      <c r="A497" s="114" t="s">
        <v>58</v>
      </c>
      <c r="B497" s="115">
        <f t="shared" ref="B497:H497" si="275">SUM(B154:B165)</f>
        <v>4399583</v>
      </c>
      <c r="C497" s="115">
        <f t="shared" si="275"/>
        <v>22312141</v>
      </c>
      <c r="D497" s="116">
        <f t="shared" si="275"/>
        <v>26711724</v>
      </c>
      <c r="E497" s="115">
        <f t="shared" si="275"/>
        <v>65394</v>
      </c>
      <c r="F497" s="115">
        <f t="shared" si="275"/>
        <v>2712158.4202999994</v>
      </c>
      <c r="G497" s="89">
        <f t="shared" si="275"/>
        <v>2777552.4202999994</v>
      </c>
      <c r="H497" s="90">
        <f t="shared" si="275"/>
        <v>29489276.420299999</v>
      </c>
      <c r="I497" s="117"/>
    </row>
    <row r="498" spans="1:10" ht="16.5" customHeight="1">
      <c r="A498" s="114" t="s">
        <v>59</v>
      </c>
      <c r="B498" s="115">
        <f t="shared" ref="B498:H498" si="276">SUM(B166:B177)</f>
        <v>1350224</v>
      </c>
      <c r="C498" s="115">
        <f t="shared" si="276"/>
        <v>20517673</v>
      </c>
      <c r="D498" s="116">
        <f t="shared" si="276"/>
        <v>21867897</v>
      </c>
      <c r="E498" s="115">
        <f t="shared" si="276"/>
        <v>53844</v>
      </c>
      <c r="F498" s="115">
        <f t="shared" si="276"/>
        <v>3033538.6613566666</v>
      </c>
      <c r="G498" s="89">
        <f t="shared" si="276"/>
        <v>3087382.6613566666</v>
      </c>
      <c r="H498" s="90">
        <f t="shared" si="276"/>
        <v>24955279.661356665</v>
      </c>
      <c r="I498" s="117"/>
    </row>
    <row r="499" spans="1:10" ht="16.5" customHeight="1">
      <c r="A499" s="114" t="s">
        <v>60</v>
      </c>
      <c r="B499" s="115">
        <f t="shared" ref="B499:H499" si="277">SUM(B178:B189)</f>
        <v>824583</v>
      </c>
      <c r="C499" s="115">
        <f t="shared" si="277"/>
        <v>23693144</v>
      </c>
      <c r="D499" s="116">
        <f t="shared" si="277"/>
        <v>24517727</v>
      </c>
      <c r="E499" s="115">
        <f t="shared" si="277"/>
        <v>45154</v>
      </c>
      <c r="F499" s="115">
        <f t="shared" si="277"/>
        <v>3368151.979226667</v>
      </c>
      <c r="G499" s="89">
        <f t="shared" si="277"/>
        <v>3413305.979226667</v>
      </c>
      <c r="H499" s="90">
        <f t="shared" si="277"/>
        <v>27931032.979226667</v>
      </c>
      <c r="I499" s="117"/>
    </row>
    <row r="500" spans="1:10" ht="16.5" customHeight="1">
      <c r="A500" s="114" t="s">
        <v>61</v>
      </c>
      <c r="B500" s="115">
        <f t="shared" ref="B500:H500" si="278">SUM(B190:B201)</f>
        <v>982776</v>
      </c>
      <c r="C500" s="115">
        <f t="shared" si="278"/>
        <v>20295894</v>
      </c>
      <c r="D500" s="116">
        <f t="shared" si="278"/>
        <v>21278670</v>
      </c>
      <c r="E500" s="115">
        <f t="shared" si="278"/>
        <v>88343</v>
      </c>
      <c r="F500" s="115">
        <f t="shared" si="278"/>
        <v>3192870.9748633332</v>
      </c>
      <c r="G500" s="89">
        <f t="shared" si="278"/>
        <v>3281213.9748633332</v>
      </c>
      <c r="H500" s="90">
        <f t="shared" si="278"/>
        <v>24559883.974863332</v>
      </c>
      <c r="I500" s="117"/>
    </row>
    <row r="501" spans="1:10" ht="16.5" customHeight="1">
      <c r="A501" s="114" t="s">
        <v>62</v>
      </c>
      <c r="B501" s="115">
        <f t="shared" ref="B501:H501" si="279">SUM(B202:B213)</f>
        <v>1481802</v>
      </c>
      <c r="C501" s="115">
        <f t="shared" si="279"/>
        <v>24751025</v>
      </c>
      <c r="D501" s="116">
        <f t="shared" si="279"/>
        <v>26232827</v>
      </c>
      <c r="E501" s="115">
        <f t="shared" si="279"/>
        <v>56871</v>
      </c>
      <c r="F501" s="115">
        <f t="shared" si="279"/>
        <v>3164631</v>
      </c>
      <c r="G501" s="89">
        <f t="shared" si="279"/>
        <v>3221502</v>
      </c>
      <c r="H501" s="90">
        <f t="shared" si="279"/>
        <v>29454329</v>
      </c>
      <c r="I501" s="117"/>
    </row>
    <row r="502" spans="1:10" ht="16.5" customHeight="1">
      <c r="A502" s="114" t="s">
        <v>63</v>
      </c>
      <c r="B502" s="115">
        <f t="shared" ref="B502:H502" si="280">SUM(B214:B225)</f>
        <v>1734451</v>
      </c>
      <c r="C502" s="115">
        <f t="shared" si="280"/>
        <v>22046781</v>
      </c>
      <c r="D502" s="116">
        <f t="shared" si="280"/>
        <v>23781232</v>
      </c>
      <c r="E502" s="115">
        <f t="shared" si="280"/>
        <v>127894</v>
      </c>
      <c r="F502" s="115">
        <f t="shared" si="280"/>
        <v>3538047</v>
      </c>
      <c r="G502" s="89">
        <f t="shared" si="280"/>
        <v>3665941</v>
      </c>
      <c r="H502" s="90">
        <f t="shared" si="280"/>
        <v>27447173</v>
      </c>
      <c r="I502" s="117"/>
    </row>
    <row r="503" spans="1:10" ht="16.5" customHeight="1">
      <c r="A503" s="114" t="s">
        <v>64</v>
      </c>
      <c r="B503" s="115">
        <f t="shared" ref="B503:H503" si="281">SUM(B226:B237)</f>
        <v>1867847</v>
      </c>
      <c r="C503" s="115">
        <f t="shared" si="281"/>
        <v>26543752</v>
      </c>
      <c r="D503" s="116">
        <f t="shared" si="281"/>
        <v>28411599</v>
      </c>
      <c r="E503" s="115">
        <f t="shared" si="281"/>
        <v>90410</v>
      </c>
      <c r="F503" s="115">
        <f t="shared" si="281"/>
        <v>3008910</v>
      </c>
      <c r="G503" s="89">
        <f t="shared" si="281"/>
        <v>3099320</v>
      </c>
      <c r="H503" s="90">
        <f t="shared" si="281"/>
        <v>31510919</v>
      </c>
      <c r="I503" s="117"/>
    </row>
    <row r="504" spans="1:10" ht="16.5" customHeight="1">
      <c r="A504" s="114" t="s">
        <v>65</v>
      </c>
      <c r="B504" s="115">
        <f t="shared" ref="B504:H504" si="282">SUM(B238:B249)</f>
        <v>1036440</v>
      </c>
      <c r="C504" s="115">
        <f t="shared" si="282"/>
        <v>25544180</v>
      </c>
      <c r="D504" s="116">
        <f t="shared" si="282"/>
        <v>26580620</v>
      </c>
      <c r="E504" s="115">
        <f t="shared" si="282"/>
        <v>79254</v>
      </c>
      <c r="F504" s="115">
        <f t="shared" si="282"/>
        <v>3185710</v>
      </c>
      <c r="G504" s="89">
        <f t="shared" si="282"/>
        <v>3264964</v>
      </c>
      <c r="H504" s="90">
        <f t="shared" si="282"/>
        <v>29845584</v>
      </c>
      <c r="I504" s="117"/>
    </row>
    <row r="505" spans="1:10" ht="16.5" customHeight="1">
      <c r="A505" s="114" t="s">
        <v>66</v>
      </c>
      <c r="B505" s="115">
        <f t="shared" ref="B505:H505" si="283">SUM(B250:B261)</f>
        <v>2135454</v>
      </c>
      <c r="C505" s="115">
        <f t="shared" si="283"/>
        <v>29678811</v>
      </c>
      <c r="D505" s="116">
        <f t="shared" si="283"/>
        <v>31814265</v>
      </c>
      <c r="E505" s="115">
        <f t="shared" si="283"/>
        <v>63807</v>
      </c>
      <c r="F505" s="115">
        <f t="shared" si="283"/>
        <v>3393391</v>
      </c>
      <c r="G505" s="89">
        <f t="shared" si="283"/>
        <v>3457198</v>
      </c>
      <c r="H505" s="90">
        <f t="shared" si="283"/>
        <v>35271463</v>
      </c>
      <c r="I505" s="117"/>
    </row>
    <row r="506" spans="1:10" ht="16.5" customHeight="1">
      <c r="A506" s="114" t="s">
        <v>67</v>
      </c>
      <c r="B506" s="115">
        <f t="shared" ref="B506:H506" si="284">SUM(B262:B273)</f>
        <v>1729991</v>
      </c>
      <c r="C506" s="115">
        <f t="shared" si="284"/>
        <v>24778794</v>
      </c>
      <c r="D506" s="116">
        <f t="shared" si="284"/>
        <v>26508785</v>
      </c>
      <c r="E506" s="115">
        <f t="shared" si="284"/>
        <v>52077</v>
      </c>
      <c r="F506" s="115">
        <f t="shared" si="284"/>
        <v>3469467</v>
      </c>
      <c r="G506" s="89">
        <f t="shared" si="284"/>
        <v>3521544</v>
      </c>
      <c r="H506" s="90">
        <f t="shared" si="284"/>
        <v>30030329</v>
      </c>
      <c r="I506" s="117"/>
    </row>
    <row r="507" spans="1:10" ht="16.5" customHeight="1">
      <c r="A507" s="114" t="s">
        <v>106</v>
      </c>
      <c r="B507" s="115">
        <f t="shared" ref="B507:H507" si="285">SUM(B274:B285)</f>
        <v>1243459</v>
      </c>
      <c r="C507" s="115">
        <f t="shared" si="285"/>
        <v>25919148</v>
      </c>
      <c r="D507" s="116">
        <f t="shared" si="285"/>
        <v>27162607</v>
      </c>
      <c r="E507" s="115">
        <f t="shared" si="285"/>
        <v>31661</v>
      </c>
      <c r="F507" s="115">
        <f t="shared" si="285"/>
        <v>3716479</v>
      </c>
      <c r="G507" s="89">
        <f t="shared" si="285"/>
        <v>3748140</v>
      </c>
      <c r="H507" s="90">
        <f t="shared" si="285"/>
        <v>30910747</v>
      </c>
      <c r="I507" s="117"/>
    </row>
    <row r="508" spans="1:10" ht="16.5" customHeight="1">
      <c r="A508" s="114" t="s">
        <v>109</v>
      </c>
      <c r="B508" s="115">
        <f t="shared" ref="B508:H508" si="286">SUM(B286:B297)</f>
        <v>1941989</v>
      </c>
      <c r="C508" s="115">
        <f t="shared" si="286"/>
        <v>28657971</v>
      </c>
      <c r="D508" s="116">
        <f t="shared" si="286"/>
        <v>30599960</v>
      </c>
      <c r="E508" s="115">
        <f t="shared" si="286"/>
        <v>29741</v>
      </c>
      <c r="F508" s="115">
        <f t="shared" si="286"/>
        <v>3506678</v>
      </c>
      <c r="G508" s="89">
        <f t="shared" si="286"/>
        <v>3536419</v>
      </c>
      <c r="H508" s="90">
        <f t="shared" si="286"/>
        <v>34136379</v>
      </c>
      <c r="I508" s="117"/>
    </row>
    <row r="509" spans="1:10" ht="16.5" customHeight="1">
      <c r="A509" s="114" t="s">
        <v>112</v>
      </c>
      <c r="B509" s="115">
        <f t="shared" ref="B509:H509" si="287">SUM(B298:B309)</f>
        <v>4564257</v>
      </c>
      <c r="C509" s="115">
        <f t="shared" si="287"/>
        <v>28517106</v>
      </c>
      <c r="D509" s="116">
        <f t="shared" si="287"/>
        <v>33081363</v>
      </c>
      <c r="E509" s="115">
        <f t="shared" si="287"/>
        <v>28053</v>
      </c>
      <c r="F509" s="115">
        <f t="shared" si="287"/>
        <v>3493954</v>
      </c>
      <c r="G509" s="89">
        <f t="shared" si="287"/>
        <v>3522007</v>
      </c>
      <c r="H509" s="90">
        <f t="shared" si="287"/>
        <v>36603370</v>
      </c>
      <c r="I509" s="117"/>
    </row>
    <row r="510" spans="1:10" ht="16.5" customHeight="1">
      <c r="A510" s="114" t="s">
        <v>115</v>
      </c>
      <c r="B510" s="115">
        <f t="shared" ref="B510:H510" si="288">SUM(B310:B321)</f>
        <v>2328215</v>
      </c>
      <c r="C510" s="115">
        <f t="shared" si="288"/>
        <v>29542091</v>
      </c>
      <c r="D510" s="116">
        <f t="shared" si="288"/>
        <v>31870306</v>
      </c>
      <c r="E510" s="115">
        <f t="shared" si="288"/>
        <v>28459</v>
      </c>
      <c r="F510" s="115">
        <f t="shared" si="288"/>
        <v>3644949</v>
      </c>
      <c r="G510" s="89">
        <f t="shared" si="288"/>
        <v>3673408</v>
      </c>
      <c r="H510" s="90">
        <f t="shared" si="288"/>
        <v>35543714</v>
      </c>
      <c r="I510" s="117"/>
    </row>
    <row r="511" spans="1:10" ht="16.5" customHeight="1">
      <c r="A511" s="114" t="s">
        <v>124</v>
      </c>
      <c r="B511" s="115">
        <f t="shared" ref="B511:H511" si="289">SUM(B322:B333)</f>
        <v>278425</v>
      </c>
      <c r="C511" s="115">
        <f t="shared" si="289"/>
        <v>29053701</v>
      </c>
      <c r="D511" s="116">
        <f t="shared" si="289"/>
        <v>29332126</v>
      </c>
      <c r="E511" s="115">
        <f t="shared" si="289"/>
        <v>30980</v>
      </c>
      <c r="F511" s="115">
        <f t="shared" si="289"/>
        <v>3727502</v>
      </c>
      <c r="G511" s="89">
        <f t="shared" si="289"/>
        <v>3758482</v>
      </c>
      <c r="H511" s="90">
        <f t="shared" si="289"/>
        <v>33090608</v>
      </c>
      <c r="I511" s="117"/>
      <c r="J511" s="118"/>
    </row>
    <row r="512" spans="1:10" ht="16.5" customHeight="1">
      <c r="A512" s="114" t="s">
        <v>127</v>
      </c>
      <c r="B512" s="115">
        <f t="shared" ref="B512:H512" si="290">SUM(B334:B345)</f>
        <v>682831</v>
      </c>
      <c r="C512" s="115">
        <f t="shared" si="290"/>
        <v>26255133</v>
      </c>
      <c r="D512" s="116">
        <f t="shared" si="290"/>
        <v>26937964</v>
      </c>
      <c r="E512" s="115">
        <f t="shared" si="290"/>
        <v>19685</v>
      </c>
      <c r="F512" s="115">
        <f t="shared" si="290"/>
        <v>3495685</v>
      </c>
      <c r="G512" s="89">
        <f t="shared" si="290"/>
        <v>3515370</v>
      </c>
      <c r="H512" s="90">
        <f t="shared" si="290"/>
        <v>30453334</v>
      </c>
      <c r="I512" s="117"/>
      <c r="J512" s="118"/>
    </row>
    <row r="513" spans="1:10" ht="16.5" customHeight="1">
      <c r="A513" s="31" t="s">
        <v>130</v>
      </c>
      <c r="B513" s="115">
        <f t="shared" ref="B513:H513" si="291">SUM(B346:B357)</f>
        <v>3614484</v>
      </c>
      <c r="C513" s="115">
        <f t="shared" si="291"/>
        <v>33764017</v>
      </c>
      <c r="D513" s="116">
        <f t="shared" si="291"/>
        <v>37378501</v>
      </c>
      <c r="E513" s="115">
        <f t="shared" si="291"/>
        <v>24289</v>
      </c>
      <c r="F513" s="115">
        <f t="shared" si="291"/>
        <v>4023535</v>
      </c>
      <c r="G513" s="89">
        <f t="shared" si="291"/>
        <v>4047824</v>
      </c>
      <c r="H513" s="90">
        <f t="shared" si="291"/>
        <v>41426325</v>
      </c>
      <c r="I513" s="117"/>
      <c r="J513" s="118"/>
    </row>
    <row r="514" spans="1:10" ht="16.5" customHeight="1">
      <c r="A514" s="31" t="s">
        <v>133</v>
      </c>
      <c r="B514" s="115">
        <f t="shared" ref="B514:H514" si="292">SUM(B358:B369)</f>
        <v>4457787</v>
      </c>
      <c r="C514" s="115">
        <f t="shared" si="292"/>
        <v>31731751</v>
      </c>
      <c r="D514" s="116">
        <f t="shared" si="292"/>
        <v>36189538</v>
      </c>
      <c r="E514" s="115">
        <f t="shared" si="292"/>
        <v>26141</v>
      </c>
      <c r="F514" s="115">
        <f t="shared" si="292"/>
        <v>4040267</v>
      </c>
      <c r="G514" s="89">
        <f t="shared" si="292"/>
        <v>4066408</v>
      </c>
      <c r="H514" s="90">
        <f t="shared" si="292"/>
        <v>40255946</v>
      </c>
      <c r="I514" s="117"/>
      <c r="J514" s="118"/>
    </row>
    <row r="515" spans="1:10" ht="16.5" customHeight="1">
      <c r="A515" s="31" t="s">
        <v>136</v>
      </c>
      <c r="B515" s="115">
        <f t="shared" ref="B515:H515" si="293">SUM(B370:B381)</f>
        <v>4730981</v>
      </c>
      <c r="C515" s="115">
        <f t="shared" si="293"/>
        <v>36958084</v>
      </c>
      <c r="D515" s="116">
        <f t="shared" si="293"/>
        <v>41689065</v>
      </c>
      <c r="E515" s="115">
        <f t="shared" si="293"/>
        <v>32408</v>
      </c>
      <c r="F515" s="115">
        <f t="shared" si="293"/>
        <v>3953757</v>
      </c>
      <c r="G515" s="89">
        <f t="shared" si="293"/>
        <v>3986165</v>
      </c>
      <c r="H515" s="90">
        <f t="shared" si="293"/>
        <v>45675230</v>
      </c>
      <c r="I515" s="117"/>
      <c r="J515" s="118"/>
    </row>
    <row r="516" spans="1:10" ht="16.5" customHeight="1">
      <c r="A516" s="31" t="s">
        <v>139</v>
      </c>
      <c r="B516" s="115">
        <f t="shared" ref="B516:H516" si="294">SUM(B382:B393)</f>
        <v>2610819</v>
      </c>
      <c r="C516" s="115">
        <f t="shared" si="294"/>
        <v>32392528</v>
      </c>
      <c r="D516" s="116">
        <f t="shared" si="294"/>
        <v>35003347</v>
      </c>
      <c r="E516" s="115">
        <f t="shared" si="294"/>
        <v>53518</v>
      </c>
      <c r="F516" s="115">
        <f t="shared" si="294"/>
        <v>4055150</v>
      </c>
      <c r="G516" s="89">
        <f t="shared" si="294"/>
        <v>4108668</v>
      </c>
      <c r="H516" s="90">
        <f t="shared" si="294"/>
        <v>39112015</v>
      </c>
      <c r="I516" s="117"/>
      <c r="J516" s="118"/>
    </row>
    <row r="517" spans="1:10" ht="16.5" customHeight="1">
      <c r="A517" s="31" t="s">
        <v>142</v>
      </c>
      <c r="B517" s="115">
        <f t="shared" ref="B517:H517" si="295">SUM(B394:B405)</f>
        <v>1468179</v>
      </c>
      <c r="C517" s="115">
        <f t="shared" si="295"/>
        <v>30369564</v>
      </c>
      <c r="D517" s="116">
        <f t="shared" si="295"/>
        <v>31837743</v>
      </c>
      <c r="E517" s="115">
        <f t="shared" si="295"/>
        <v>47938</v>
      </c>
      <c r="F517" s="115">
        <f t="shared" si="295"/>
        <v>3712100</v>
      </c>
      <c r="G517" s="89">
        <f t="shared" si="295"/>
        <v>3760038</v>
      </c>
      <c r="H517" s="90">
        <f t="shared" si="295"/>
        <v>35597781</v>
      </c>
      <c r="I517" s="117"/>
      <c r="J517" s="118"/>
    </row>
    <row r="518" spans="1:10" ht="16.5" customHeight="1">
      <c r="A518" s="31" t="s">
        <v>145</v>
      </c>
      <c r="B518" s="115">
        <f>SUM(B406:B417)</f>
        <v>8249712</v>
      </c>
      <c r="C518" s="115">
        <f t="shared" ref="C518:G518" si="296">SUM(C406:C417)</f>
        <v>35470368</v>
      </c>
      <c r="D518" s="116">
        <f t="shared" si="296"/>
        <v>43720080</v>
      </c>
      <c r="E518" s="115">
        <f t="shared" si="296"/>
        <v>46894</v>
      </c>
      <c r="F518" s="115">
        <f t="shared" si="296"/>
        <v>3687582</v>
      </c>
      <c r="G518" s="89">
        <f t="shared" si="296"/>
        <v>3734476</v>
      </c>
      <c r="H518" s="90">
        <f>SUM(H406:H417)</f>
        <v>47454556</v>
      </c>
      <c r="I518" s="117"/>
      <c r="J518" s="118"/>
    </row>
    <row r="519" spans="1:10" ht="16.5" customHeight="1">
      <c r="A519" s="31" t="s">
        <v>148</v>
      </c>
      <c r="B519" s="115">
        <f>SUM(B418:B429)</f>
        <v>6573912</v>
      </c>
      <c r="C519" s="115">
        <f t="shared" ref="C519:G519" si="297">SUM(C418:C429)</f>
        <v>34820500</v>
      </c>
      <c r="D519" s="116">
        <f t="shared" si="297"/>
        <v>41394412</v>
      </c>
      <c r="E519" s="115">
        <f t="shared" si="297"/>
        <v>58003</v>
      </c>
      <c r="F519" s="115">
        <f t="shared" si="297"/>
        <v>4155928</v>
      </c>
      <c r="G519" s="89">
        <f t="shared" si="297"/>
        <v>4213931</v>
      </c>
      <c r="H519" s="90">
        <f>SUM(H418:H429)</f>
        <v>45608343</v>
      </c>
      <c r="I519" s="117"/>
      <c r="J519" s="118"/>
    </row>
    <row r="520" spans="1:10" ht="16.5" customHeight="1">
      <c r="A520" s="31" t="s">
        <v>159</v>
      </c>
      <c r="B520" s="115">
        <f>SUM(B430:B434)</f>
        <v>1572270</v>
      </c>
      <c r="C520" s="115">
        <f t="shared" ref="C520:H520" si="298">SUM(C430:C434)</f>
        <v>7237065</v>
      </c>
      <c r="D520" s="116">
        <f t="shared" si="298"/>
        <v>8809335</v>
      </c>
      <c r="E520" s="115">
        <f t="shared" si="298"/>
        <v>14579</v>
      </c>
      <c r="F520" s="115">
        <f t="shared" si="298"/>
        <v>851780</v>
      </c>
      <c r="G520" s="89">
        <f t="shared" si="298"/>
        <v>866359</v>
      </c>
      <c r="H520" s="90">
        <f t="shared" si="298"/>
        <v>9675694</v>
      </c>
      <c r="I520" s="117"/>
      <c r="J520" s="118"/>
    </row>
    <row r="521" spans="1:10" ht="16.5" customHeight="1">
      <c r="A521" s="28" t="s">
        <v>156</v>
      </c>
      <c r="B521" s="112">
        <f>(B519/B518)-1</f>
        <v>-0.20313436396325113</v>
      </c>
      <c r="C521" s="112">
        <f t="shared" ref="C521:H521" si="299">(C519/C518)-1</f>
        <v>-1.8321433823297206E-2</v>
      </c>
      <c r="D521" s="112">
        <f t="shared" si="299"/>
        <v>-5.3194504676112198E-2</v>
      </c>
      <c r="E521" s="112">
        <f t="shared" si="299"/>
        <v>0.23689597816351782</v>
      </c>
      <c r="F521" s="112">
        <f t="shared" si="299"/>
        <v>0.12700626047095365</v>
      </c>
      <c r="G521" s="112">
        <f t="shared" si="299"/>
        <v>0.12838615109589679</v>
      </c>
      <c r="H521" s="112">
        <f t="shared" si="299"/>
        <v>-3.890486300198448E-2</v>
      </c>
      <c r="I521" s="110"/>
    </row>
    <row r="522" spans="1:10" ht="16.5" customHeight="1">
      <c r="A522" s="99"/>
      <c r="B522" s="100"/>
      <c r="C522" s="100"/>
      <c r="D522" s="100"/>
      <c r="E522" s="100"/>
      <c r="F522" s="100"/>
      <c r="G522" s="100"/>
      <c r="H522" s="100"/>
      <c r="I522" s="100"/>
    </row>
    <row r="523" spans="1:10" ht="16.5" customHeight="1">
      <c r="A523" s="101"/>
      <c r="B523" s="102" t="str">
        <f>LEFT(_xlfn.XLOOKUP(MIN(B485:B518),B485:B518,$A$485:$A$518),7)</f>
        <v>16 / 17</v>
      </c>
      <c r="C523" s="102" t="str">
        <f t="shared" ref="C523:H523" si="300">LEFT(_xlfn.XLOOKUP(MIN(C485:C518),C485:C518,$A$485:$A$518),7)</f>
        <v>95 / 96</v>
      </c>
      <c r="D523" s="102" t="str">
        <f t="shared" si="300"/>
        <v>95 / 96</v>
      </c>
      <c r="E523" s="102" t="str">
        <f t="shared" si="300"/>
        <v>90 / 91</v>
      </c>
      <c r="F523" s="102" t="str">
        <f t="shared" si="300"/>
        <v>91 / 92</v>
      </c>
      <c r="G523" s="102" t="str">
        <f t="shared" si="300"/>
        <v>91 / 92</v>
      </c>
      <c r="H523" s="102" t="str">
        <f t="shared" si="300"/>
        <v>95 / 96</v>
      </c>
      <c r="I523" s="100"/>
    </row>
    <row r="524" spans="1:10" ht="16.5" customHeight="1">
      <c r="A524" s="103" t="s">
        <v>68</v>
      </c>
      <c r="B524" s="104">
        <f t="shared" ref="B524:H524" si="301">MIN(B485:B519)</f>
        <v>278425</v>
      </c>
      <c r="C524" s="104">
        <f t="shared" si="301"/>
        <v>8732193</v>
      </c>
      <c r="D524" s="104">
        <f t="shared" si="301"/>
        <v>9716762</v>
      </c>
      <c r="E524" s="104">
        <f t="shared" si="301"/>
        <v>2674</v>
      </c>
      <c r="F524" s="104">
        <f t="shared" si="301"/>
        <v>1694516</v>
      </c>
      <c r="G524" s="104">
        <f t="shared" si="301"/>
        <v>1699618</v>
      </c>
      <c r="H524" s="104">
        <f t="shared" si="301"/>
        <v>12407897.100000001</v>
      </c>
      <c r="I524" s="105"/>
    </row>
    <row r="525" spans="1:10" ht="16.5" customHeight="1">
      <c r="A525" s="101"/>
      <c r="B525" s="22" t="str">
        <f>LEFT(_xlfn.XLOOKUP(MAX(B485:B518),B485:B518,$A$485:$A$518),7)</f>
        <v>23 / 24</v>
      </c>
      <c r="C525" s="22" t="str">
        <f t="shared" ref="C525:H525" si="302">LEFT(_xlfn.XLOOKUP(MAX(C485:C518),C485:C518,$A$485:$A$518),7)</f>
        <v>20 / 21</v>
      </c>
      <c r="D525" s="22" t="str">
        <f t="shared" si="302"/>
        <v>23 / 24</v>
      </c>
      <c r="E525" s="22" t="str">
        <f t="shared" si="302"/>
        <v>07 / 08</v>
      </c>
      <c r="F525" s="22" t="str">
        <f t="shared" si="302"/>
        <v>21 / 22</v>
      </c>
      <c r="G525" s="22" t="str">
        <f t="shared" si="302"/>
        <v>21 / 22</v>
      </c>
      <c r="H525" s="22" t="str">
        <f t="shared" si="302"/>
        <v>23 / 24</v>
      </c>
      <c r="I525" s="105"/>
    </row>
    <row r="526" spans="1:10" ht="16.5" customHeight="1">
      <c r="A526" s="103" t="s">
        <v>69</v>
      </c>
      <c r="B526" s="104">
        <f>MAX(B485:B519)</f>
        <v>8249712</v>
      </c>
      <c r="C526" s="104">
        <f t="shared" ref="C526:H526" si="303">MAX(C485:C519)</f>
        <v>36958084</v>
      </c>
      <c r="D526" s="104">
        <f t="shared" si="303"/>
        <v>43720080</v>
      </c>
      <c r="E526" s="104">
        <f t="shared" si="303"/>
        <v>127894</v>
      </c>
      <c r="F526" s="104">
        <f t="shared" si="303"/>
        <v>4155928</v>
      </c>
      <c r="G526" s="104">
        <f t="shared" si="303"/>
        <v>4213931</v>
      </c>
      <c r="H526" s="104">
        <f t="shared" si="303"/>
        <v>47454556</v>
      </c>
      <c r="I526" s="105"/>
    </row>
    <row r="527" spans="1:10" ht="16.5" customHeight="1">
      <c r="A527" s="99"/>
      <c r="B527" s="100"/>
      <c r="C527" s="100"/>
      <c r="D527" s="100"/>
      <c r="E527" s="100"/>
      <c r="F527" s="100"/>
      <c r="G527" s="100"/>
      <c r="H527" s="100"/>
      <c r="I527" s="100"/>
    </row>
    <row r="528" spans="1:10" ht="16.5" customHeight="1" thickBot="1">
      <c r="A528" s="167" t="s">
        <v>70</v>
      </c>
      <c r="B528" s="167"/>
      <c r="C528" s="167"/>
      <c r="D528" s="167"/>
      <c r="E528" s="167"/>
      <c r="F528" s="167"/>
      <c r="G528" s="167"/>
      <c r="H528" s="167"/>
      <c r="I528" s="113"/>
    </row>
    <row r="529" spans="1:9" ht="16.5" customHeight="1">
      <c r="A529" s="161" t="s">
        <v>37</v>
      </c>
      <c r="B529" s="161"/>
      <c r="C529" s="161"/>
      <c r="D529" s="161"/>
      <c r="E529" s="161"/>
      <c r="F529" s="161"/>
      <c r="G529" s="161"/>
      <c r="H529" s="161"/>
      <c r="I529" s="119"/>
    </row>
    <row r="530" spans="1:9" ht="16.5" customHeight="1">
      <c r="A530" s="114" t="s">
        <v>71</v>
      </c>
      <c r="B530" s="115">
        <f>SUM(B4:B9)</f>
        <v>591773</v>
      </c>
      <c r="C530" s="115">
        <f>SUM(C4:C9)</f>
        <v>5976220</v>
      </c>
      <c r="D530" s="116">
        <f>B530+C530</f>
        <v>6567993</v>
      </c>
      <c r="E530" s="115">
        <f>SUM(E4:E9)</f>
        <v>0</v>
      </c>
      <c r="F530" s="115">
        <f>SUM(F4:F9)</f>
        <v>1344815</v>
      </c>
      <c r="G530" s="89">
        <f>E530+F530</f>
        <v>1344815</v>
      </c>
      <c r="H530" s="90">
        <f>D530+G530</f>
        <v>7912808</v>
      </c>
      <c r="I530" s="120"/>
    </row>
    <row r="531" spans="1:9" ht="16.5" customHeight="1">
      <c r="A531" s="114" t="s">
        <v>72</v>
      </c>
      <c r="B531" s="115">
        <f>SUM(B10:B15)</f>
        <v>1463331</v>
      </c>
      <c r="C531" s="115">
        <f>SUM(C10:C15)</f>
        <v>6538539</v>
      </c>
      <c r="D531" s="116">
        <f>B531+C531</f>
        <v>8001870</v>
      </c>
      <c r="E531" s="115">
        <f>SUM(E10:E15)</f>
        <v>638</v>
      </c>
      <c r="F531" s="115">
        <f>SUM(F10:F15)</f>
        <v>1070733</v>
      </c>
      <c r="G531" s="89">
        <f>E531+F531</f>
        <v>1071371</v>
      </c>
      <c r="H531" s="90">
        <f>D531+G531</f>
        <v>9073241</v>
      </c>
      <c r="I531" s="120"/>
    </row>
    <row r="532" spans="1:9" ht="16.5" customHeight="1">
      <c r="A532" s="160" t="s">
        <v>38</v>
      </c>
      <c r="B532" s="160"/>
      <c r="C532" s="160"/>
      <c r="D532" s="160"/>
      <c r="E532" s="160"/>
      <c r="F532" s="160"/>
      <c r="G532" s="160"/>
      <c r="H532" s="160"/>
      <c r="I532" s="119"/>
    </row>
    <row r="533" spans="1:9" ht="16.5" customHeight="1">
      <c r="A533" s="114" t="s">
        <v>71</v>
      </c>
      <c r="B533" s="115">
        <f>SUM(B16:B21)</f>
        <v>1243394</v>
      </c>
      <c r="C533" s="115">
        <f>SUM(C16:C21)</f>
        <v>6967998</v>
      </c>
      <c r="D533" s="116">
        <f>B533+C533</f>
        <v>8211392</v>
      </c>
      <c r="E533" s="115">
        <f>SUM(E16:E21)</f>
        <v>2036</v>
      </c>
      <c r="F533" s="115">
        <f>SUM(F16:F21)</f>
        <v>804131</v>
      </c>
      <c r="G533" s="89">
        <f>E533+F533</f>
        <v>806167</v>
      </c>
      <c r="H533" s="90">
        <f>D533+G533</f>
        <v>9017559</v>
      </c>
      <c r="I533" s="120"/>
    </row>
    <row r="534" spans="1:9" ht="16.5" customHeight="1">
      <c r="A534" s="114" t="s">
        <v>72</v>
      </c>
      <c r="B534" s="115">
        <f>SUM(B22:B27)</f>
        <v>2493741</v>
      </c>
      <c r="C534" s="115">
        <f>SUM(C22:C27)</f>
        <v>8863776</v>
      </c>
      <c r="D534" s="116">
        <f>B534+C534</f>
        <v>11357517</v>
      </c>
      <c r="E534" s="115">
        <f>SUM(E22:E27)</f>
        <v>1751</v>
      </c>
      <c r="F534" s="115">
        <f>SUM(F22:F27)</f>
        <v>765091</v>
      </c>
      <c r="G534" s="89">
        <f>E534+F534</f>
        <v>766842</v>
      </c>
      <c r="H534" s="90">
        <f>D534+G534</f>
        <v>12124359</v>
      </c>
      <c r="I534" s="120"/>
    </row>
    <row r="535" spans="1:9" ht="16.5" customHeight="1">
      <c r="A535" s="160" t="s">
        <v>73</v>
      </c>
      <c r="B535" s="160"/>
      <c r="C535" s="160"/>
      <c r="D535" s="160"/>
      <c r="E535" s="160"/>
      <c r="F535" s="160"/>
      <c r="G535" s="160"/>
      <c r="H535" s="160"/>
      <c r="I535" s="119"/>
    </row>
    <row r="536" spans="1:9" ht="16.5" customHeight="1">
      <c r="A536" s="114" t="s">
        <v>71</v>
      </c>
      <c r="B536" s="115">
        <f>SUM(B28:B33)</f>
        <v>944410</v>
      </c>
      <c r="C536" s="115">
        <f>SUM(C28:C33)</f>
        <v>7914775</v>
      </c>
      <c r="D536" s="116">
        <f>B536+C536</f>
        <v>8859185</v>
      </c>
      <c r="E536" s="115">
        <f>SUM(E28:E33)</f>
        <v>3351</v>
      </c>
      <c r="F536" s="115">
        <f>SUM(F28:F33)</f>
        <v>929425</v>
      </c>
      <c r="G536" s="89">
        <f>E536+F536</f>
        <v>932776</v>
      </c>
      <c r="H536" s="90">
        <f>D536+G536</f>
        <v>9791961</v>
      </c>
      <c r="I536" s="120"/>
    </row>
    <row r="537" spans="1:9" ht="16.5" customHeight="1">
      <c r="A537" s="114" t="s">
        <v>72</v>
      </c>
      <c r="B537" s="115">
        <f>SUM(B34:B39)</f>
        <v>1116615</v>
      </c>
      <c r="C537" s="115">
        <f>SUM(C34:C39)</f>
        <v>6434579</v>
      </c>
      <c r="D537" s="116">
        <f>B537+C537</f>
        <v>7551194</v>
      </c>
      <c r="E537" s="115">
        <f>SUM(E34:E39)</f>
        <v>10857</v>
      </c>
      <c r="F537" s="115">
        <f>SUM(F34:F39)</f>
        <v>1469689</v>
      </c>
      <c r="G537" s="89">
        <f>E537+F537</f>
        <v>1480546</v>
      </c>
      <c r="H537" s="90">
        <f>D537+G537</f>
        <v>9031740</v>
      </c>
      <c r="I537" s="120"/>
    </row>
    <row r="538" spans="1:9" ht="16.5" customHeight="1">
      <c r="A538" s="160" t="s">
        <v>74</v>
      </c>
      <c r="B538" s="160"/>
      <c r="C538" s="160"/>
      <c r="D538" s="160"/>
      <c r="E538" s="160"/>
      <c r="F538" s="160"/>
      <c r="G538" s="160"/>
      <c r="H538" s="160"/>
      <c r="I538" s="119"/>
    </row>
    <row r="539" spans="1:9" ht="16.5" customHeight="1">
      <c r="A539" s="114" t="s">
        <v>71</v>
      </c>
      <c r="B539" s="115">
        <f>SUM(B40:B45)</f>
        <v>668235</v>
      </c>
      <c r="C539" s="115">
        <f>SUM(C40:C45)</f>
        <v>5040777</v>
      </c>
      <c r="D539" s="116">
        <f>B539+C539</f>
        <v>5709012</v>
      </c>
      <c r="E539" s="115">
        <f>SUM(E40:E45)</f>
        <v>1918</v>
      </c>
      <c r="F539" s="115">
        <f>SUM(F40:F45)</f>
        <v>1175947</v>
      </c>
      <c r="G539" s="89">
        <f>E539+F539</f>
        <v>1177865</v>
      </c>
      <c r="H539" s="90">
        <f>D539+G539</f>
        <v>6886877</v>
      </c>
      <c r="I539" s="120"/>
    </row>
    <row r="540" spans="1:9" ht="16.5" customHeight="1">
      <c r="A540" s="114" t="s">
        <v>72</v>
      </c>
      <c r="B540" s="115">
        <f>SUM(B46:B51)</f>
        <v>2150012</v>
      </c>
      <c r="C540" s="115">
        <f>SUM(C46:C51)</f>
        <v>7285639</v>
      </c>
      <c r="D540" s="116">
        <f>B540+C540</f>
        <v>9435651</v>
      </c>
      <c r="E540" s="115">
        <f>SUM(E46:E51)</f>
        <v>1725</v>
      </c>
      <c r="F540" s="115">
        <f>SUM(F46:F51)</f>
        <v>1524154</v>
      </c>
      <c r="G540" s="89">
        <f>E540+F540</f>
        <v>1525879</v>
      </c>
      <c r="H540" s="90">
        <f>D540+G540</f>
        <v>10961530</v>
      </c>
      <c r="I540" s="120"/>
    </row>
    <row r="541" spans="1:9" ht="16.5" customHeight="1">
      <c r="A541" s="160" t="s">
        <v>75</v>
      </c>
      <c r="B541" s="160"/>
      <c r="C541" s="160"/>
      <c r="D541" s="160"/>
      <c r="E541" s="160"/>
      <c r="F541" s="160"/>
      <c r="G541" s="160"/>
      <c r="H541" s="160"/>
      <c r="I541" s="119"/>
    </row>
    <row r="542" spans="1:9" ht="16.5" customHeight="1">
      <c r="A542" s="114" t="s">
        <v>71</v>
      </c>
      <c r="B542" s="115">
        <f>SUM(B52:B57)</f>
        <v>563416</v>
      </c>
      <c r="C542" s="115">
        <f>SUM(C52:C57)</f>
        <v>5566514</v>
      </c>
      <c r="D542" s="116">
        <f>B542+C542</f>
        <v>6129930</v>
      </c>
      <c r="E542" s="115">
        <f>SUM(E52:E57)</f>
        <v>2774</v>
      </c>
      <c r="F542" s="115">
        <f>SUM(F52:F57)</f>
        <v>1356650.4550000001</v>
      </c>
      <c r="G542" s="89">
        <f>E542+F542</f>
        <v>1359424.4550000001</v>
      </c>
      <c r="H542" s="90">
        <f>D542+G542</f>
        <v>7489354.4550000001</v>
      </c>
      <c r="I542" s="120"/>
    </row>
    <row r="543" spans="1:9" ht="16.5" customHeight="1">
      <c r="A543" s="114" t="s">
        <v>72</v>
      </c>
      <c r="B543" s="115">
        <f>SUM(B58:B63)</f>
        <v>1570914</v>
      </c>
      <c r="C543" s="115">
        <f>SUM(C58:C63)</f>
        <v>6875025</v>
      </c>
      <c r="D543" s="116">
        <f>B543+C543</f>
        <v>8445939</v>
      </c>
      <c r="E543" s="115">
        <f>SUM(E58:E63)</f>
        <v>2594</v>
      </c>
      <c r="F543" s="115">
        <f>SUM(F58:F63)</f>
        <v>1333908</v>
      </c>
      <c r="G543" s="89">
        <f>E543+F543</f>
        <v>1336502</v>
      </c>
      <c r="H543" s="90">
        <f>D543+G543</f>
        <v>9782441</v>
      </c>
      <c r="I543" s="120"/>
    </row>
    <row r="544" spans="1:9" ht="16.5" customHeight="1">
      <c r="A544" s="160" t="s">
        <v>36</v>
      </c>
      <c r="B544" s="160"/>
      <c r="C544" s="160"/>
      <c r="D544" s="160"/>
      <c r="E544" s="160"/>
      <c r="F544" s="160"/>
      <c r="G544" s="160"/>
      <c r="H544" s="160"/>
      <c r="I544" s="119"/>
    </row>
    <row r="545" spans="1:9" ht="16.5" customHeight="1">
      <c r="A545" s="114" t="s">
        <v>71</v>
      </c>
      <c r="B545" s="115">
        <f>SUM(B64:B69)</f>
        <v>591341</v>
      </c>
      <c r="C545" s="115">
        <f>SUM(C64:C69)</f>
        <v>5373241</v>
      </c>
      <c r="D545" s="116">
        <f>B545+C545</f>
        <v>5964582</v>
      </c>
      <c r="E545" s="115">
        <f>SUM(E64:E69)</f>
        <v>5303</v>
      </c>
      <c r="F545" s="115">
        <f>SUM(F64:F69)</f>
        <v>1152933</v>
      </c>
      <c r="G545" s="89">
        <f>E545+F545</f>
        <v>1158236</v>
      </c>
      <c r="H545" s="90">
        <f>D545+G545</f>
        <v>7122818</v>
      </c>
      <c r="I545" s="120"/>
    </row>
    <row r="546" spans="1:9" ht="16.5" customHeight="1">
      <c r="A546" s="114" t="s">
        <v>72</v>
      </c>
      <c r="B546" s="115">
        <f>SUM(B70:B75)</f>
        <v>697234</v>
      </c>
      <c r="C546" s="115">
        <f>SUM(C70:C75)</f>
        <v>5267196</v>
      </c>
      <c r="D546" s="116">
        <f>B546+C546</f>
        <v>5964430</v>
      </c>
      <c r="E546" s="115">
        <f>SUM(E70:E75)</f>
        <v>4873</v>
      </c>
      <c r="F546" s="115">
        <f>SUM(F70:F75)</f>
        <v>1461728</v>
      </c>
      <c r="G546" s="89">
        <f>E546+F546</f>
        <v>1466601</v>
      </c>
      <c r="H546" s="90">
        <f>D546+G546</f>
        <v>7431031</v>
      </c>
      <c r="I546" s="120"/>
    </row>
    <row r="547" spans="1:9" ht="16.5" customHeight="1">
      <c r="A547" s="160" t="s">
        <v>76</v>
      </c>
      <c r="B547" s="160"/>
      <c r="C547" s="160"/>
      <c r="D547" s="160"/>
      <c r="E547" s="160"/>
      <c r="F547" s="160"/>
      <c r="G547" s="160"/>
      <c r="H547" s="160"/>
      <c r="I547" s="119"/>
    </row>
    <row r="548" spans="1:9" ht="16.5" customHeight="1">
      <c r="A548" s="114" t="s">
        <v>71</v>
      </c>
      <c r="B548" s="115">
        <f>SUM(B76:B81)</f>
        <v>287335</v>
      </c>
      <c r="C548" s="115">
        <f>SUM(C76:C81)</f>
        <v>3464997</v>
      </c>
      <c r="D548" s="116">
        <f>B548+C548</f>
        <v>3752332</v>
      </c>
      <c r="E548" s="115">
        <f>SUM(E76:E81)</f>
        <v>4510</v>
      </c>
      <c r="F548" s="115">
        <f>SUM(F76:F81)</f>
        <v>1220024.0999999999</v>
      </c>
      <c r="G548" s="89">
        <f>E548+F548</f>
        <v>1224534.0999999999</v>
      </c>
      <c r="H548" s="90">
        <f>D548+G548</f>
        <v>4976866.0999999996</v>
      </c>
      <c r="I548" s="120"/>
    </row>
    <row r="549" spans="1:9" ht="16.5" customHeight="1">
      <c r="A549" s="114" t="s">
        <v>72</v>
      </c>
      <c r="B549" s="115">
        <f>SUM(B82:B87)</f>
        <v>672735</v>
      </c>
      <c r="C549" s="115">
        <f>SUM(C82:C87)</f>
        <v>8339153</v>
      </c>
      <c r="D549" s="116">
        <f>B549+C549</f>
        <v>9011888</v>
      </c>
      <c r="E549" s="115">
        <f>SUM(E82:E87)</f>
        <v>3444</v>
      </c>
      <c r="F549" s="115">
        <f>SUM(F82:F87)</f>
        <v>1298370.3999999999</v>
      </c>
      <c r="G549" s="89">
        <f>E549+F549</f>
        <v>1301814.3999999999</v>
      </c>
      <c r="H549" s="90">
        <f>D549+G549</f>
        <v>10313702.4</v>
      </c>
      <c r="I549" s="120"/>
    </row>
    <row r="550" spans="1:9" ht="16.5" customHeight="1">
      <c r="A550" s="160" t="s">
        <v>35</v>
      </c>
      <c r="B550" s="160"/>
      <c r="C550" s="160"/>
      <c r="D550" s="160"/>
      <c r="E550" s="160"/>
      <c r="F550" s="160"/>
      <c r="G550" s="160"/>
      <c r="H550" s="160"/>
      <c r="I550" s="119"/>
    </row>
    <row r="551" spans="1:9" ht="16.5" customHeight="1">
      <c r="A551" s="114" t="s">
        <v>71</v>
      </c>
      <c r="B551" s="115">
        <f>SUM(B88:B93)</f>
        <v>288036</v>
      </c>
      <c r="C551" s="115">
        <f>SUM(C88:C93)</f>
        <v>7294822</v>
      </c>
      <c r="D551" s="116">
        <f>B551+C551</f>
        <v>7582858</v>
      </c>
      <c r="E551" s="115">
        <f>SUM(E88:E93)</f>
        <v>1919</v>
      </c>
      <c r="F551" s="115">
        <f>SUM(F88:F93)</f>
        <v>990967.5</v>
      </c>
      <c r="G551" s="89">
        <f>E551+F551</f>
        <v>992886.5</v>
      </c>
      <c r="H551" s="90">
        <f>D551+G551</f>
        <v>8575744.5</v>
      </c>
      <c r="I551" s="120"/>
    </row>
    <row r="552" spans="1:9" ht="16.5" customHeight="1">
      <c r="A552" s="114" t="s">
        <v>72</v>
      </c>
      <c r="B552" s="115">
        <f>SUM(B94:B99)</f>
        <v>256391</v>
      </c>
      <c r="C552" s="115">
        <f>SUM(C94:C99)</f>
        <v>6594464</v>
      </c>
      <c r="D552" s="116">
        <f>B552+C552</f>
        <v>6850855</v>
      </c>
      <c r="E552" s="115">
        <f>SUM(E94:E99)</f>
        <v>2351</v>
      </c>
      <c r="F552" s="115">
        <f>SUM(F94:F99)</f>
        <v>1342906</v>
      </c>
      <c r="G552" s="89">
        <f>E552+F552</f>
        <v>1345257</v>
      </c>
      <c r="H552" s="90">
        <f>D552+G552</f>
        <v>8196112</v>
      </c>
      <c r="I552" s="120"/>
    </row>
    <row r="553" spans="1:9" ht="16.5" customHeight="1">
      <c r="A553" s="160" t="s">
        <v>77</v>
      </c>
      <c r="B553" s="160"/>
      <c r="C553" s="160"/>
      <c r="D553" s="160"/>
      <c r="E553" s="160"/>
      <c r="F553" s="160"/>
      <c r="G553" s="160"/>
      <c r="H553" s="160"/>
      <c r="I553" s="119"/>
    </row>
    <row r="554" spans="1:9" ht="16.5" customHeight="1">
      <c r="A554" s="114" t="s">
        <v>71</v>
      </c>
      <c r="B554" s="115">
        <f>SUM(B100:B105)</f>
        <v>297586</v>
      </c>
      <c r="C554" s="115">
        <f>SUM(C100:C105)</f>
        <v>5329390</v>
      </c>
      <c r="D554" s="116">
        <f>B554+C554</f>
        <v>5626976</v>
      </c>
      <c r="E554" s="115">
        <f>SUM(E100:E105)</f>
        <v>939</v>
      </c>
      <c r="F554" s="115">
        <f>SUM(F100:F105)</f>
        <v>804122.6</v>
      </c>
      <c r="G554" s="89">
        <f>E554+F554</f>
        <v>805061.6</v>
      </c>
      <c r="H554" s="90">
        <f>D554+G554</f>
        <v>6432037.5999999996</v>
      </c>
      <c r="I554" s="120"/>
    </row>
    <row r="555" spans="1:9" ht="16.5" customHeight="1">
      <c r="A555" s="114" t="s">
        <v>72</v>
      </c>
      <c r="B555" s="115">
        <f>SUM(B106:B111)</f>
        <v>646813</v>
      </c>
      <c r="C555" s="115">
        <f>SUM(C106:C111)</f>
        <v>10287307</v>
      </c>
      <c r="D555" s="116">
        <f>B555+C555</f>
        <v>10934120</v>
      </c>
      <c r="E555" s="115">
        <f>SUM(E106:E111)</f>
        <v>1484</v>
      </c>
      <c r="F555" s="115">
        <f>SUM(F106:F111)</f>
        <v>857713.40000000014</v>
      </c>
      <c r="G555" s="89">
        <f>E555+F555</f>
        <v>859197.40000000014</v>
      </c>
      <c r="H555" s="90">
        <f>D555+G555</f>
        <v>11793317.4</v>
      </c>
      <c r="I555" s="120"/>
    </row>
    <row r="556" spans="1:9" ht="16.5" customHeight="1">
      <c r="A556" s="160" t="s">
        <v>78</v>
      </c>
      <c r="B556" s="160"/>
      <c r="C556" s="160"/>
      <c r="D556" s="160"/>
      <c r="E556" s="160"/>
      <c r="F556" s="160"/>
      <c r="G556" s="160"/>
      <c r="H556" s="160"/>
      <c r="I556" s="119"/>
    </row>
    <row r="557" spans="1:9" ht="16.5" customHeight="1">
      <c r="A557" s="114" t="s">
        <v>71</v>
      </c>
      <c r="B557" s="115">
        <f>SUM(B112:B117)</f>
        <v>1169658</v>
      </c>
      <c r="C557" s="115">
        <f>SUM(C112:C117)</f>
        <v>9163576</v>
      </c>
      <c r="D557" s="116">
        <f>B557+C557</f>
        <v>10333234</v>
      </c>
      <c r="E557" s="115">
        <f>SUM(E112:E117)</f>
        <v>1304</v>
      </c>
      <c r="F557" s="115">
        <f>SUM(F112:F117)</f>
        <v>856294.60000000009</v>
      </c>
      <c r="G557" s="89">
        <f>E557+F557</f>
        <v>857598.60000000009</v>
      </c>
      <c r="H557" s="90">
        <f>D557+G557</f>
        <v>11190832.6</v>
      </c>
      <c r="I557" s="120"/>
    </row>
    <row r="558" spans="1:9" ht="16.5" customHeight="1">
      <c r="A558" s="114" t="s">
        <v>72</v>
      </c>
      <c r="B558" s="115">
        <f>SUM(B118:B123)</f>
        <v>1137664</v>
      </c>
      <c r="C558" s="115">
        <f>SUM(C118:C123)</f>
        <v>9587087</v>
      </c>
      <c r="D558" s="116">
        <f>B558+C558</f>
        <v>10724751</v>
      </c>
      <c r="E558" s="115">
        <f>SUM(E118:E123)</f>
        <v>1565</v>
      </c>
      <c r="F558" s="115">
        <f>SUM(F118:F123)</f>
        <v>1104396</v>
      </c>
      <c r="G558" s="89">
        <f>E558+F558</f>
        <v>1105961</v>
      </c>
      <c r="H558" s="90">
        <f>D558+G558</f>
        <v>11830712</v>
      </c>
      <c r="I558" s="120"/>
    </row>
    <row r="559" spans="1:9" ht="16.5" customHeight="1">
      <c r="A559" s="160" t="s">
        <v>79</v>
      </c>
      <c r="B559" s="160"/>
      <c r="C559" s="160"/>
      <c r="D559" s="160"/>
      <c r="E559" s="160"/>
      <c r="F559" s="160"/>
      <c r="G559" s="160"/>
      <c r="H559" s="160"/>
      <c r="I559" s="119"/>
    </row>
    <row r="560" spans="1:9" ht="16.5" customHeight="1">
      <c r="A560" s="114" t="s">
        <v>71</v>
      </c>
      <c r="B560" s="115">
        <f>SUM(B124:B129)</f>
        <v>367325</v>
      </c>
      <c r="C560" s="115">
        <f>SUM(C124:C129)</f>
        <v>7047524</v>
      </c>
      <c r="D560" s="116">
        <f>B560+C560</f>
        <v>7414849</v>
      </c>
      <c r="E560" s="115">
        <f>SUM(E124:E129)</f>
        <v>5607</v>
      </c>
      <c r="F560" s="115">
        <f>SUM(F124:F129)</f>
        <v>906794</v>
      </c>
      <c r="G560" s="89">
        <f>E560+F560</f>
        <v>912401</v>
      </c>
      <c r="H560" s="90">
        <f>D560+G560</f>
        <v>8327250</v>
      </c>
      <c r="I560" s="120"/>
    </row>
    <row r="561" spans="1:9" ht="16.5" customHeight="1">
      <c r="A561" s="114" t="s">
        <v>72</v>
      </c>
      <c r="B561" s="115">
        <f>SUM(B130:B135)</f>
        <v>310743</v>
      </c>
      <c r="C561" s="115">
        <f>SUM(C130:C135)</f>
        <v>8285414.6600000001</v>
      </c>
      <c r="D561" s="116">
        <f>B561+C561</f>
        <v>8596157.6600000001</v>
      </c>
      <c r="E561" s="115">
        <f>SUM(E130:E135)</f>
        <v>6297</v>
      </c>
      <c r="F561" s="115">
        <f>SUM(F130:F135)</f>
        <v>1159422</v>
      </c>
      <c r="G561" s="89">
        <f>E561+F561</f>
        <v>1165719</v>
      </c>
      <c r="H561" s="90">
        <f>D561+G561</f>
        <v>9761876.6600000001</v>
      </c>
      <c r="I561" s="120"/>
    </row>
    <row r="562" spans="1:9" ht="16.5" customHeight="1">
      <c r="A562" s="160" t="s">
        <v>80</v>
      </c>
      <c r="B562" s="160"/>
      <c r="C562" s="160"/>
      <c r="D562" s="160"/>
      <c r="E562" s="160"/>
      <c r="F562" s="160"/>
      <c r="G562" s="160"/>
      <c r="H562" s="160"/>
      <c r="I562" s="119"/>
    </row>
    <row r="563" spans="1:9" ht="16.5" customHeight="1">
      <c r="A563" s="114" t="s">
        <v>71</v>
      </c>
      <c r="B563" s="115">
        <f>SUM(B136:B141)</f>
        <v>201428</v>
      </c>
      <c r="C563" s="115">
        <f>SUM(C136:C141)</f>
        <v>8420806</v>
      </c>
      <c r="D563" s="116">
        <f>B563+C563</f>
        <v>8622234</v>
      </c>
      <c r="E563" s="115">
        <f>SUM(E136:E141)</f>
        <v>1056</v>
      </c>
      <c r="F563" s="115">
        <f>SUM(F136:F141)</f>
        <v>1205219</v>
      </c>
      <c r="G563" s="89">
        <f>E563+F563</f>
        <v>1206275</v>
      </c>
      <c r="H563" s="90">
        <f>D563+G563</f>
        <v>9828509</v>
      </c>
      <c r="I563" s="120"/>
    </row>
    <row r="564" spans="1:9" ht="16.5" customHeight="1">
      <c r="A564" s="114" t="s">
        <v>72</v>
      </c>
      <c r="B564" s="115">
        <f>SUM(B142:B147)</f>
        <v>1012655</v>
      </c>
      <c r="C564" s="115">
        <f>SUM(C142:C147)</f>
        <v>11295746</v>
      </c>
      <c r="D564" s="116">
        <f>B564+C564</f>
        <v>12308401</v>
      </c>
      <c r="E564" s="115">
        <f>SUM(E142:E147)</f>
        <v>39798</v>
      </c>
      <c r="F564" s="115">
        <f>SUM(F142:F147)</f>
        <v>1288672.3933333333</v>
      </c>
      <c r="G564" s="89">
        <f>E564+F564</f>
        <v>1328470.3933333333</v>
      </c>
      <c r="H564" s="90">
        <f>D564+G564</f>
        <v>13636871.393333333</v>
      </c>
      <c r="I564" s="120"/>
    </row>
    <row r="565" spans="1:9" ht="16.5" customHeight="1">
      <c r="A565" s="160" t="s">
        <v>40</v>
      </c>
      <c r="B565" s="160"/>
      <c r="C565" s="160"/>
      <c r="D565" s="160"/>
      <c r="E565" s="160"/>
      <c r="F565" s="160"/>
      <c r="G565" s="160"/>
      <c r="H565" s="160"/>
      <c r="I565" s="119"/>
    </row>
    <row r="566" spans="1:9" ht="16.5" customHeight="1">
      <c r="A566" s="114" t="s">
        <v>71</v>
      </c>
      <c r="B566" s="115">
        <f>SUM(B148:B153)</f>
        <v>1575555</v>
      </c>
      <c r="C566" s="115">
        <f>SUM(C148:C153)</f>
        <v>8421159</v>
      </c>
      <c r="D566" s="116">
        <f>B566+C566</f>
        <v>9996714</v>
      </c>
      <c r="E566" s="115">
        <f>SUM(E148:E153)</f>
        <v>34721</v>
      </c>
      <c r="F566" s="115">
        <f>SUM(F148:F153)</f>
        <v>1186287.0999999999</v>
      </c>
      <c r="G566" s="89">
        <f>E566+F566</f>
        <v>1221008.0999999999</v>
      </c>
      <c r="H566" s="90">
        <f>D566+G566</f>
        <v>11217722.1</v>
      </c>
      <c r="I566" s="120"/>
    </row>
    <row r="567" spans="1:9" ht="16.5" customHeight="1">
      <c r="A567" s="114" t="s">
        <v>72</v>
      </c>
      <c r="B567" s="115">
        <f>SUM(B154:B159)</f>
        <v>2721360</v>
      </c>
      <c r="C567" s="115">
        <f>SUM(C154:C159)</f>
        <v>12810989</v>
      </c>
      <c r="D567" s="116">
        <f>B567+C567</f>
        <v>15532349</v>
      </c>
      <c r="E567" s="115">
        <f>SUM(E154:E159)</f>
        <v>31908</v>
      </c>
      <c r="F567" s="115">
        <f>SUM(F154:F159)</f>
        <v>1360249.4636333333</v>
      </c>
      <c r="G567" s="89">
        <f>E567+F567</f>
        <v>1392157.4636333333</v>
      </c>
      <c r="H567" s="90">
        <f>D567+G567</f>
        <v>16924506.463633332</v>
      </c>
      <c r="I567" s="120"/>
    </row>
    <row r="568" spans="1:9" ht="16.5" customHeight="1">
      <c r="A568" s="160" t="s">
        <v>81</v>
      </c>
      <c r="B568" s="160"/>
      <c r="C568" s="160"/>
      <c r="D568" s="160"/>
      <c r="E568" s="160"/>
      <c r="F568" s="160"/>
      <c r="G568" s="160"/>
      <c r="H568" s="160"/>
      <c r="I568" s="119"/>
    </row>
    <row r="569" spans="1:9" ht="16.5" customHeight="1">
      <c r="A569" s="114" t="s">
        <v>71</v>
      </c>
      <c r="B569" s="115">
        <f>SUM(B160:B165)</f>
        <v>1678223</v>
      </c>
      <c r="C569" s="115">
        <f>SUM(C160:C165)</f>
        <v>9501152</v>
      </c>
      <c r="D569" s="116">
        <f>B569+C569</f>
        <v>11179375</v>
      </c>
      <c r="E569" s="115">
        <f>SUM(E160:E165)</f>
        <v>33486</v>
      </c>
      <c r="F569" s="115">
        <f>SUM(F160:F165)</f>
        <v>1351908.9566666665</v>
      </c>
      <c r="G569" s="89">
        <f>E569+F569</f>
        <v>1385394.9566666665</v>
      </c>
      <c r="H569" s="90">
        <f>D569+G569</f>
        <v>12564769.956666667</v>
      </c>
      <c r="I569" s="120"/>
    </row>
    <row r="570" spans="1:9" ht="16.5" customHeight="1">
      <c r="A570" s="114" t="s">
        <v>72</v>
      </c>
      <c r="B570" s="115">
        <f>SUM(B166:B171)</f>
        <v>1053876</v>
      </c>
      <c r="C570" s="115">
        <f>SUM(C166:C171)</f>
        <v>10564327</v>
      </c>
      <c r="D570" s="116">
        <f>B570+C570</f>
        <v>11618203</v>
      </c>
      <c r="E570" s="115">
        <f>SUM(E166:E171)</f>
        <v>33630</v>
      </c>
      <c r="F570" s="115">
        <f>SUM(F166:F171)</f>
        <v>1495716.56</v>
      </c>
      <c r="G570" s="89">
        <f>E570+F570</f>
        <v>1529346.56</v>
      </c>
      <c r="H570" s="90">
        <f>D570+G570</f>
        <v>13147549.560000001</v>
      </c>
      <c r="I570" s="120"/>
    </row>
    <row r="571" spans="1:9" ht="16.5" customHeight="1">
      <c r="A571" s="160" t="s">
        <v>82</v>
      </c>
      <c r="B571" s="160"/>
      <c r="C571" s="160"/>
      <c r="D571" s="160"/>
      <c r="E571" s="160"/>
      <c r="F571" s="160"/>
      <c r="G571" s="160"/>
      <c r="H571" s="160"/>
      <c r="I571" s="119"/>
    </row>
    <row r="572" spans="1:9" ht="16.5" customHeight="1">
      <c r="A572" s="114" t="s">
        <v>71</v>
      </c>
      <c r="B572" s="115">
        <f>SUM(B172:B177)</f>
        <v>296348</v>
      </c>
      <c r="C572" s="115">
        <f>SUM(C172:C177)</f>
        <v>9953346</v>
      </c>
      <c r="D572" s="116">
        <f>B572+C572</f>
        <v>10249694</v>
      </c>
      <c r="E572" s="115">
        <f>SUM(E172:E177)</f>
        <v>20214</v>
      </c>
      <c r="F572" s="115">
        <f>SUM(F172:F177)</f>
        <v>1537822.101356667</v>
      </c>
      <c r="G572" s="89">
        <f>E572+F572</f>
        <v>1558036.101356667</v>
      </c>
      <c r="H572" s="90">
        <f>D572+G572</f>
        <v>11807730.101356667</v>
      </c>
      <c r="I572" s="120"/>
    </row>
    <row r="573" spans="1:9" ht="16.5" customHeight="1">
      <c r="A573" s="114" t="s">
        <v>72</v>
      </c>
      <c r="B573" s="115">
        <f>SUM(B178:B183)</f>
        <v>427814</v>
      </c>
      <c r="C573" s="115">
        <f>SUM(C178:C183)</f>
        <v>12578742</v>
      </c>
      <c r="D573" s="116">
        <f>B573+C573</f>
        <v>13006556</v>
      </c>
      <c r="E573" s="115">
        <f>SUM(E178:E183)</f>
        <v>18069</v>
      </c>
      <c r="F573" s="115">
        <f>SUM(F178:F183)</f>
        <v>1646134.6824433336</v>
      </c>
      <c r="G573" s="89">
        <f>E573+F573</f>
        <v>1664203.6824433336</v>
      </c>
      <c r="H573" s="90">
        <f>D573+G573</f>
        <v>14670759.682443334</v>
      </c>
      <c r="I573" s="120"/>
    </row>
    <row r="574" spans="1:9" ht="16.5" customHeight="1">
      <c r="A574" s="160" t="s">
        <v>43</v>
      </c>
      <c r="B574" s="160"/>
      <c r="C574" s="160"/>
      <c r="D574" s="160"/>
      <c r="E574" s="160"/>
      <c r="F574" s="160"/>
      <c r="G574" s="160"/>
      <c r="H574" s="160"/>
      <c r="I574" s="119"/>
    </row>
    <row r="575" spans="1:9" ht="16.5" customHeight="1">
      <c r="A575" s="114" t="s">
        <v>71</v>
      </c>
      <c r="B575" s="115">
        <f>SUM(B184:B189)</f>
        <v>396769</v>
      </c>
      <c r="C575" s="115">
        <f>SUM(C184:C189)</f>
        <v>11114402</v>
      </c>
      <c r="D575" s="116">
        <f>B575+C575</f>
        <v>11511171</v>
      </c>
      <c r="E575" s="115">
        <f>SUM(E184:E189)</f>
        <v>27085</v>
      </c>
      <c r="F575" s="115">
        <f>SUM(F184:F189)</f>
        <v>1722017.2967833334</v>
      </c>
      <c r="G575" s="89">
        <f>E575+F575</f>
        <v>1749102.2967833334</v>
      </c>
      <c r="H575" s="90">
        <f>D575+G575</f>
        <v>13260273.296783334</v>
      </c>
      <c r="I575" s="120"/>
    </row>
    <row r="576" spans="1:9" ht="16.5" customHeight="1">
      <c r="A576" s="114" t="s">
        <v>72</v>
      </c>
      <c r="B576" s="115">
        <f>SUM(B190:B195)</f>
        <v>709775</v>
      </c>
      <c r="C576" s="115">
        <f>SUM(C190:C195)</f>
        <v>10386141</v>
      </c>
      <c r="D576" s="116">
        <f>B576+C576</f>
        <v>11095916</v>
      </c>
      <c r="E576" s="115">
        <f>SUM(E190:E195)</f>
        <v>37159</v>
      </c>
      <c r="F576" s="115">
        <f>SUM(F190:F195)</f>
        <v>1803150.7094900003</v>
      </c>
      <c r="G576" s="89">
        <f>E576+F576</f>
        <v>1840309.7094900003</v>
      </c>
      <c r="H576" s="90">
        <f>D576+G576</f>
        <v>12936225.709490001</v>
      </c>
      <c r="I576" s="120"/>
    </row>
    <row r="577" spans="1:9" ht="16.5" customHeight="1">
      <c r="A577" s="160" t="s">
        <v>83</v>
      </c>
      <c r="B577" s="160"/>
      <c r="C577" s="160"/>
      <c r="D577" s="160"/>
      <c r="E577" s="160"/>
      <c r="F577" s="160"/>
      <c r="G577" s="160"/>
      <c r="H577" s="160"/>
      <c r="I577" s="119"/>
    </row>
    <row r="578" spans="1:9" ht="16.5" customHeight="1">
      <c r="A578" s="114" t="s">
        <v>71</v>
      </c>
      <c r="B578" s="115">
        <f>SUM(B196:B201)</f>
        <v>273001</v>
      </c>
      <c r="C578" s="115">
        <f>SUM(C196:C201)</f>
        <v>9909753</v>
      </c>
      <c r="D578" s="116">
        <f>B578+C578</f>
        <v>10182754</v>
      </c>
      <c r="E578" s="115">
        <f>SUM(E196:E201)</f>
        <v>51184</v>
      </c>
      <c r="F578" s="115">
        <f>SUM(F196:F201)</f>
        <v>1389720.2653733331</v>
      </c>
      <c r="G578" s="89">
        <f>E578+F578</f>
        <v>1440904.2653733331</v>
      </c>
      <c r="H578" s="90">
        <f>D578+G578</f>
        <v>11623658.265373332</v>
      </c>
      <c r="I578" s="120"/>
    </row>
    <row r="579" spans="1:9" ht="16.5" customHeight="1">
      <c r="A579" s="114" t="s">
        <v>72</v>
      </c>
      <c r="B579" s="115">
        <f>SUM(B202:B207)</f>
        <v>1093420</v>
      </c>
      <c r="C579" s="115">
        <f>SUM(C202:C207)</f>
        <v>13057789</v>
      </c>
      <c r="D579" s="116">
        <f>B579+C579</f>
        <v>14151209</v>
      </c>
      <c r="E579" s="115">
        <f>SUM(E202:E207)</f>
        <v>35556</v>
      </c>
      <c r="F579" s="115">
        <f>SUM(F202:F207)</f>
        <v>1573944</v>
      </c>
      <c r="G579" s="89">
        <f>E579+F579</f>
        <v>1609500</v>
      </c>
      <c r="H579" s="90">
        <f>D579+G579</f>
        <v>15760709</v>
      </c>
      <c r="I579" s="120"/>
    </row>
    <row r="580" spans="1:9" ht="16.5" customHeight="1">
      <c r="A580" s="160" t="s">
        <v>84</v>
      </c>
      <c r="B580" s="160"/>
      <c r="C580" s="160"/>
      <c r="D580" s="160"/>
      <c r="E580" s="160"/>
      <c r="F580" s="160"/>
      <c r="G580" s="160"/>
      <c r="H580" s="160"/>
      <c r="I580" s="119"/>
    </row>
    <row r="581" spans="1:9" ht="16.5" customHeight="1">
      <c r="A581" s="114" t="s">
        <v>71</v>
      </c>
      <c r="B581" s="115">
        <f>SUM(B208:B213)</f>
        <v>388382</v>
      </c>
      <c r="C581" s="115">
        <f>SUM(C208:C213)</f>
        <v>11693236</v>
      </c>
      <c r="D581" s="116">
        <f>B581+C581</f>
        <v>12081618</v>
      </c>
      <c r="E581" s="115">
        <f>SUM(E208:E213)</f>
        <v>21315</v>
      </c>
      <c r="F581" s="115">
        <f>SUM(F208:F213)</f>
        <v>1590687</v>
      </c>
      <c r="G581" s="89">
        <f>E581+F581</f>
        <v>1612002</v>
      </c>
      <c r="H581" s="90">
        <f>D581+G581</f>
        <v>13693620</v>
      </c>
      <c r="I581" s="120"/>
    </row>
    <row r="582" spans="1:9" ht="16.5" customHeight="1">
      <c r="A582" s="114" t="s">
        <v>72</v>
      </c>
      <c r="B582" s="115">
        <f>SUM(B214:B219)</f>
        <v>1013252</v>
      </c>
      <c r="C582" s="115">
        <f>SUM(C214:C219)</f>
        <v>11633663</v>
      </c>
      <c r="D582" s="116">
        <f>B582+C582</f>
        <v>12646915</v>
      </c>
      <c r="E582" s="115">
        <f>SUM(E214:E219)</f>
        <v>63237</v>
      </c>
      <c r="F582" s="115">
        <f>SUM(F214:F219)</f>
        <v>1782990</v>
      </c>
      <c r="G582" s="89">
        <f>E582+F582</f>
        <v>1846227</v>
      </c>
      <c r="H582" s="90">
        <f>D582+G582</f>
        <v>14493142</v>
      </c>
      <c r="I582" s="120"/>
    </row>
    <row r="583" spans="1:9" ht="16.5" customHeight="1">
      <c r="A583" s="160" t="s">
        <v>42</v>
      </c>
      <c r="B583" s="160"/>
      <c r="C583" s="160"/>
      <c r="D583" s="160"/>
      <c r="E583" s="160"/>
      <c r="F583" s="160"/>
      <c r="G583" s="160"/>
      <c r="H583" s="160"/>
      <c r="I583" s="119"/>
    </row>
    <row r="584" spans="1:9" ht="16.5" customHeight="1">
      <c r="A584" s="114" t="s">
        <v>71</v>
      </c>
      <c r="B584" s="115">
        <f>SUM(B220:B225)</f>
        <v>721199</v>
      </c>
      <c r="C584" s="115">
        <f>SUM(C220:C225)</f>
        <v>10413118</v>
      </c>
      <c r="D584" s="116">
        <f>B584+C584</f>
        <v>11134317</v>
      </c>
      <c r="E584" s="115">
        <f>SUM(E220:E225)</f>
        <v>64657</v>
      </c>
      <c r="F584" s="115">
        <f>SUM(F220:F225)</f>
        <v>1755057</v>
      </c>
      <c r="G584" s="89">
        <f>E584+F584</f>
        <v>1819714</v>
      </c>
      <c r="H584" s="90">
        <f>D584+G584</f>
        <v>12954031</v>
      </c>
      <c r="I584" s="120"/>
    </row>
    <row r="585" spans="1:9" ht="16.5" customHeight="1">
      <c r="A585" s="114" t="s">
        <v>72</v>
      </c>
      <c r="B585" s="115">
        <f>SUM(B226:B231)</f>
        <v>1357483</v>
      </c>
      <c r="C585" s="115">
        <f>SUM(C226:C231)</f>
        <v>13545007</v>
      </c>
      <c r="D585" s="116">
        <f>B585+C585</f>
        <v>14902490</v>
      </c>
      <c r="E585" s="115">
        <f>SUM(E226:E231)</f>
        <v>46297</v>
      </c>
      <c r="F585" s="115">
        <f>SUM(F226:F231)</f>
        <v>1609874</v>
      </c>
      <c r="G585" s="89">
        <f>E585+F585</f>
        <v>1656171</v>
      </c>
      <c r="H585" s="90">
        <f>D585+G585</f>
        <v>16558661</v>
      </c>
      <c r="I585" s="120"/>
    </row>
    <row r="586" spans="1:9" ht="16.5" customHeight="1">
      <c r="A586" s="160" t="s">
        <v>85</v>
      </c>
      <c r="B586" s="160"/>
      <c r="C586" s="160"/>
      <c r="D586" s="160"/>
      <c r="E586" s="160"/>
      <c r="F586" s="160"/>
      <c r="G586" s="160"/>
      <c r="H586" s="160"/>
      <c r="I586" s="119"/>
    </row>
    <row r="587" spans="1:9" ht="16.5" customHeight="1">
      <c r="A587" s="114" t="s">
        <v>71</v>
      </c>
      <c r="B587" s="115">
        <f>SUM(B232:B237)</f>
        <v>510364</v>
      </c>
      <c r="C587" s="115">
        <f>SUM(C232:C237)</f>
        <v>12998745</v>
      </c>
      <c r="D587" s="116">
        <f>B587+C587</f>
        <v>13509109</v>
      </c>
      <c r="E587" s="115">
        <f>SUM(E232:E237)</f>
        <v>44113</v>
      </c>
      <c r="F587" s="115">
        <f>SUM(F232:F237)</f>
        <v>1399036</v>
      </c>
      <c r="G587" s="89">
        <f>E587+F587</f>
        <v>1443149</v>
      </c>
      <c r="H587" s="90">
        <f>D587+G587</f>
        <v>14952258</v>
      </c>
      <c r="I587" s="120"/>
    </row>
    <row r="588" spans="1:9" ht="16.5" customHeight="1">
      <c r="A588" s="114" t="s">
        <v>72</v>
      </c>
      <c r="B588" s="115">
        <f>SUM(B238:B243)</f>
        <v>605581</v>
      </c>
      <c r="C588" s="115">
        <f>SUM(C238:C243)</f>
        <v>13255943</v>
      </c>
      <c r="D588" s="116">
        <f>B588+C588</f>
        <v>13861524</v>
      </c>
      <c r="E588" s="115">
        <f>SUM(E238:E243)</f>
        <v>48315</v>
      </c>
      <c r="F588" s="115">
        <f>SUM(F238:F243)</f>
        <v>1513062</v>
      </c>
      <c r="G588" s="89">
        <f>E588+F588</f>
        <v>1561377</v>
      </c>
      <c r="H588" s="90">
        <f>D588+G588</f>
        <v>15422901</v>
      </c>
      <c r="I588" s="120"/>
    </row>
    <row r="589" spans="1:9" ht="16.5" customHeight="1">
      <c r="A589" s="160" t="s">
        <v>41</v>
      </c>
      <c r="B589" s="160"/>
      <c r="C589" s="160"/>
      <c r="D589" s="160"/>
      <c r="E589" s="160"/>
      <c r="F589" s="160"/>
      <c r="G589" s="160"/>
      <c r="H589" s="160"/>
      <c r="I589" s="119"/>
    </row>
    <row r="590" spans="1:9" ht="16.5" customHeight="1">
      <c r="A590" s="114" t="s">
        <v>71</v>
      </c>
      <c r="B590" s="115">
        <f>SUM(B244:B249)</f>
        <v>430859</v>
      </c>
      <c r="C590" s="115">
        <f>SUM(C244:C249)</f>
        <v>12288237</v>
      </c>
      <c r="D590" s="116">
        <f>B590+C590</f>
        <v>12719096</v>
      </c>
      <c r="E590" s="115">
        <f>SUM(E244:E249)</f>
        <v>30939</v>
      </c>
      <c r="F590" s="115">
        <f>SUM(F244:F249)</f>
        <v>1672648</v>
      </c>
      <c r="G590" s="89">
        <f>E590+F590</f>
        <v>1703587</v>
      </c>
      <c r="H590" s="90">
        <f>D590+G590</f>
        <v>14422683</v>
      </c>
      <c r="I590" s="120"/>
    </row>
    <row r="591" spans="1:9" ht="16.5" customHeight="1">
      <c r="A591" s="114" t="s">
        <v>72</v>
      </c>
      <c r="B591" s="115">
        <f>SUM(B250:B255)</f>
        <v>738027</v>
      </c>
      <c r="C591" s="115">
        <f>SUM(C250:C255)</f>
        <v>16285900</v>
      </c>
      <c r="D591" s="116">
        <f>B591+C591</f>
        <v>17023927</v>
      </c>
      <c r="E591" s="115">
        <f>SUM(E250:E255)</f>
        <v>30204</v>
      </c>
      <c r="F591" s="115">
        <f>SUM(F250:F255)</f>
        <v>1689482</v>
      </c>
      <c r="G591" s="89">
        <f>E591+F591</f>
        <v>1719686</v>
      </c>
      <c r="H591" s="90">
        <f>D591+G591</f>
        <v>18743613</v>
      </c>
      <c r="I591" s="120"/>
    </row>
    <row r="592" spans="1:9" ht="16.5" customHeight="1">
      <c r="A592" s="160" t="s">
        <v>86</v>
      </c>
      <c r="B592" s="160"/>
      <c r="C592" s="160"/>
      <c r="D592" s="160"/>
      <c r="E592" s="160"/>
      <c r="F592" s="160"/>
      <c r="G592" s="160"/>
      <c r="H592" s="160"/>
      <c r="I592" s="119"/>
    </row>
    <row r="593" spans="1:9" ht="16.5" customHeight="1">
      <c r="A593" s="114" t="s">
        <v>71</v>
      </c>
      <c r="B593" s="115">
        <f t="shared" ref="B593:H593" si="304">SUM(B256:B261)</f>
        <v>1397427</v>
      </c>
      <c r="C593" s="115">
        <f t="shared" si="304"/>
        <v>13392911</v>
      </c>
      <c r="D593" s="116">
        <f t="shared" si="304"/>
        <v>14790338</v>
      </c>
      <c r="E593" s="115">
        <f t="shared" si="304"/>
        <v>33603</v>
      </c>
      <c r="F593" s="115">
        <f t="shared" si="304"/>
        <v>1703909</v>
      </c>
      <c r="G593" s="89">
        <f t="shared" si="304"/>
        <v>1737512</v>
      </c>
      <c r="H593" s="90">
        <f t="shared" si="304"/>
        <v>16527850</v>
      </c>
      <c r="I593" s="120"/>
    </row>
    <row r="594" spans="1:9" ht="16.5" customHeight="1">
      <c r="A594" s="114" t="s">
        <v>72</v>
      </c>
      <c r="B594" s="115">
        <f t="shared" ref="B594:H594" si="305">SUM(B262:B267)</f>
        <v>1265814</v>
      </c>
      <c r="C594" s="115">
        <f t="shared" si="305"/>
        <v>14085210</v>
      </c>
      <c r="D594" s="116">
        <f t="shared" si="305"/>
        <v>15351024</v>
      </c>
      <c r="E594" s="115">
        <f t="shared" si="305"/>
        <v>31775</v>
      </c>
      <c r="F594" s="115">
        <f t="shared" si="305"/>
        <v>1895524</v>
      </c>
      <c r="G594" s="89">
        <f t="shared" si="305"/>
        <v>1927299</v>
      </c>
      <c r="H594" s="90">
        <f t="shared" si="305"/>
        <v>17278323</v>
      </c>
      <c r="I594" s="120"/>
    </row>
    <row r="595" spans="1:9" ht="16.5" customHeight="1">
      <c r="A595" s="160" t="s">
        <v>105</v>
      </c>
      <c r="B595" s="160"/>
      <c r="C595" s="160"/>
      <c r="D595" s="160"/>
      <c r="E595" s="160"/>
      <c r="F595" s="160"/>
      <c r="G595" s="160"/>
      <c r="H595" s="160"/>
      <c r="I595" s="119"/>
    </row>
    <row r="596" spans="1:9" ht="16.5" customHeight="1">
      <c r="A596" s="114" t="s">
        <v>71</v>
      </c>
      <c r="B596" s="115">
        <f t="shared" ref="B596:H596" si="306">SUM(B268:B273)</f>
        <v>464177</v>
      </c>
      <c r="C596" s="115">
        <f t="shared" si="306"/>
        <v>10693584</v>
      </c>
      <c r="D596" s="116">
        <f t="shared" si="306"/>
        <v>11157761</v>
      </c>
      <c r="E596" s="115">
        <f t="shared" si="306"/>
        <v>20302</v>
      </c>
      <c r="F596" s="115">
        <f t="shared" si="306"/>
        <v>1573943</v>
      </c>
      <c r="G596" s="89">
        <f t="shared" si="306"/>
        <v>1594245</v>
      </c>
      <c r="H596" s="90">
        <f t="shared" si="306"/>
        <v>12752006</v>
      </c>
      <c r="I596" s="120"/>
    </row>
    <row r="597" spans="1:9" ht="16.5" customHeight="1">
      <c r="A597" s="114" t="s">
        <v>72</v>
      </c>
      <c r="B597" s="115">
        <f t="shared" ref="B597:H597" si="307">SUM(B274:B279)</f>
        <v>681080</v>
      </c>
      <c r="C597" s="115">
        <f t="shared" si="307"/>
        <v>13128781</v>
      </c>
      <c r="D597" s="116">
        <f t="shared" si="307"/>
        <v>13809861</v>
      </c>
      <c r="E597" s="115">
        <f t="shared" si="307"/>
        <v>18614</v>
      </c>
      <c r="F597" s="115">
        <f t="shared" si="307"/>
        <v>1970696</v>
      </c>
      <c r="G597" s="89">
        <f t="shared" si="307"/>
        <v>1989310</v>
      </c>
      <c r="H597" s="90">
        <f t="shared" si="307"/>
        <v>15799171</v>
      </c>
      <c r="I597" s="120"/>
    </row>
    <row r="598" spans="1:9" ht="16.5" customHeight="1">
      <c r="A598" s="160" t="s">
        <v>108</v>
      </c>
      <c r="B598" s="160"/>
      <c r="C598" s="160"/>
      <c r="D598" s="160"/>
      <c r="E598" s="160"/>
      <c r="F598" s="160"/>
      <c r="G598" s="160"/>
      <c r="H598" s="160"/>
      <c r="I598" s="119"/>
    </row>
    <row r="599" spans="1:9" ht="16.5" customHeight="1">
      <c r="A599" s="114" t="s">
        <v>71</v>
      </c>
      <c r="B599" s="115">
        <f t="shared" ref="B599:H599" si="308">SUM(B280:B285)</f>
        <v>562379</v>
      </c>
      <c r="C599" s="115">
        <f t="shared" si="308"/>
        <v>12790367</v>
      </c>
      <c r="D599" s="116">
        <f t="shared" si="308"/>
        <v>13352746</v>
      </c>
      <c r="E599" s="115">
        <f t="shared" si="308"/>
        <v>13047</v>
      </c>
      <c r="F599" s="115">
        <f t="shared" si="308"/>
        <v>1745783</v>
      </c>
      <c r="G599" s="89">
        <f t="shared" si="308"/>
        <v>1758830</v>
      </c>
      <c r="H599" s="90">
        <f t="shared" si="308"/>
        <v>15111576</v>
      </c>
      <c r="I599" s="120"/>
    </row>
    <row r="600" spans="1:9" ht="16.5" customHeight="1">
      <c r="A600" s="114" t="s">
        <v>72</v>
      </c>
      <c r="B600" s="115">
        <f t="shared" ref="B600:H600" si="309">SUM(B286:B291)</f>
        <v>746283</v>
      </c>
      <c r="C600" s="115">
        <f t="shared" si="309"/>
        <v>13983719</v>
      </c>
      <c r="D600" s="116">
        <f t="shared" si="309"/>
        <v>14730002</v>
      </c>
      <c r="E600" s="115">
        <f t="shared" si="309"/>
        <v>17799</v>
      </c>
      <c r="F600" s="115">
        <f t="shared" si="309"/>
        <v>1801721</v>
      </c>
      <c r="G600" s="89">
        <f t="shared" si="309"/>
        <v>1819520</v>
      </c>
      <c r="H600" s="90">
        <f t="shared" si="309"/>
        <v>16549522</v>
      </c>
      <c r="I600" s="120"/>
    </row>
    <row r="601" spans="1:9" ht="16.5" customHeight="1">
      <c r="A601" s="160" t="s">
        <v>111</v>
      </c>
      <c r="B601" s="160"/>
      <c r="C601" s="160"/>
      <c r="D601" s="160"/>
      <c r="E601" s="160"/>
      <c r="F601" s="160"/>
      <c r="G601" s="160"/>
      <c r="H601" s="160"/>
      <c r="I601" s="119"/>
    </row>
    <row r="602" spans="1:9" ht="16.5" customHeight="1">
      <c r="A602" s="114" t="s">
        <v>71</v>
      </c>
      <c r="B602" s="115">
        <f t="shared" ref="B602:H602" si="310">SUM(B292:B297)</f>
        <v>1195706</v>
      </c>
      <c r="C602" s="115">
        <f t="shared" si="310"/>
        <v>14674252</v>
      </c>
      <c r="D602" s="116">
        <f t="shared" si="310"/>
        <v>15869958</v>
      </c>
      <c r="E602" s="115">
        <f t="shared" si="310"/>
        <v>11942</v>
      </c>
      <c r="F602" s="115">
        <f t="shared" si="310"/>
        <v>1704957</v>
      </c>
      <c r="G602" s="89">
        <f t="shared" si="310"/>
        <v>1716899</v>
      </c>
      <c r="H602" s="90">
        <f t="shared" si="310"/>
        <v>17586857</v>
      </c>
      <c r="I602" s="120"/>
    </row>
    <row r="603" spans="1:9" ht="16.5" customHeight="1">
      <c r="A603" s="114" t="s">
        <v>72</v>
      </c>
      <c r="B603" s="115">
        <f t="shared" ref="B603:H603" si="311">SUM(B298:B303)</f>
        <v>2257487</v>
      </c>
      <c r="C603" s="115">
        <f t="shared" si="311"/>
        <v>14814169</v>
      </c>
      <c r="D603" s="116">
        <f t="shared" si="311"/>
        <v>17071656</v>
      </c>
      <c r="E603" s="115">
        <f t="shared" si="311"/>
        <v>14258</v>
      </c>
      <c r="F603" s="115">
        <f t="shared" si="311"/>
        <v>1754063</v>
      </c>
      <c r="G603" s="89">
        <f t="shared" si="311"/>
        <v>1768321</v>
      </c>
      <c r="H603" s="90">
        <f t="shared" si="311"/>
        <v>18839977</v>
      </c>
      <c r="I603" s="120"/>
    </row>
    <row r="604" spans="1:9" ht="16.5" customHeight="1">
      <c r="A604" s="160" t="s">
        <v>114</v>
      </c>
      <c r="B604" s="160"/>
      <c r="C604" s="160"/>
      <c r="D604" s="160"/>
      <c r="E604" s="160"/>
      <c r="F604" s="160"/>
      <c r="G604" s="160"/>
      <c r="H604" s="160"/>
      <c r="I604" s="119"/>
    </row>
    <row r="605" spans="1:9" ht="16.5" customHeight="1">
      <c r="A605" s="114" t="s">
        <v>71</v>
      </c>
      <c r="B605" s="115">
        <f t="shared" ref="B605:H605" si="312">SUM(B304:B309)</f>
        <v>2306770</v>
      </c>
      <c r="C605" s="115">
        <f t="shared" si="312"/>
        <v>13702937</v>
      </c>
      <c r="D605" s="116">
        <f t="shared" si="312"/>
        <v>16009707</v>
      </c>
      <c r="E605" s="115">
        <f t="shared" si="312"/>
        <v>13795</v>
      </c>
      <c r="F605" s="115">
        <f t="shared" si="312"/>
        <v>1739891</v>
      </c>
      <c r="G605" s="89">
        <f t="shared" si="312"/>
        <v>1753686</v>
      </c>
      <c r="H605" s="90">
        <f t="shared" si="312"/>
        <v>17763393</v>
      </c>
      <c r="I605" s="120"/>
    </row>
    <row r="606" spans="1:9" ht="16.5" customHeight="1">
      <c r="A606" s="114" t="s">
        <v>72</v>
      </c>
      <c r="B606" s="115">
        <f t="shared" ref="B606:H606" si="313">SUM(B310:B315)</f>
        <v>1907183</v>
      </c>
      <c r="C606" s="115">
        <f t="shared" si="313"/>
        <v>15522246</v>
      </c>
      <c r="D606" s="116">
        <f t="shared" si="313"/>
        <v>17429429</v>
      </c>
      <c r="E606" s="115">
        <f t="shared" si="313"/>
        <v>15030</v>
      </c>
      <c r="F606" s="115">
        <f t="shared" si="313"/>
        <v>1811131</v>
      </c>
      <c r="G606" s="89">
        <f t="shared" si="313"/>
        <v>1826161</v>
      </c>
      <c r="H606" s="90">
        <f t="shared" si="313"/>
        <v>19255590</v>
      </c>
      <c r="I606" s="120"/>
    </row>
    <row r="607" spans="1:9" ht="16.5" customHeight="1">
      <c r="A607" s="160" t="s">
        <v>123</v>
      </c>
      <c r="B607" s="160"/>
      <c r="C607" s="160"/>
      <c r="D607" s="160"/>
      <c r="E607" s="160"/>
      <c r="F607" s="160"/>
      <c r="G607" s="160"/>
      <c r="H607" s="160"/>
      <c r="I607" s="119"/>
    </row>
    <row r="608" spans="1:9" ht="16.5" customHeight="1">
      <c r="A608" s="114" t="s">
        <v>71</v>
      </c>
      <c r="B608" s="115">
        <f t="shared" ref="B608:H608" si="314">SUM(B316:B321)</f>
        <v>421032</v>
      </c>
      <c r="C608" s="115">
        <f t="shared" si="314"/>
        <v>14019845</v>
      </c>
      <c r="D608" s="116">
        <f t="shared" si="314"/>
        <v>14440877</v>
      </c>
      <c r="E608" s="115">
        <f t="shared" si="314"/>
        <v>13429</v>
      </c>
      <c r="F608" s="115">
        <f t="shared" si="314"/>
        <v>1833818</v>
      </c>
      <c r="G608" s="89">
        <f t="shared" si="314"/>
        <v>1847247</v>
      </c>
      <c r="H608" s="90">
        <f t="shared" si="314"/>
        <v>16288124</v>
      </c>
      <c r="I608" s="120"/>
    </row>
    <row r="609" spans="1:11" ht="16.5" customHeight="1">
      <c r="A609" s="114" t="s">
        <v>72</v>
      </c>
      <c r="B609" s="115">
        <f t="shared" ref="B609:H609" si="315">SUM(B322:B327)</f>
        <v>159281</v>
      </c>
      <c r="C609" s="115">
        <f t="shared" si="315"/>
        <v>15766173</v>
      </c>
      <c r="D609" s="116">
        <f t="shared" si="315"/>
        <v>15925454</v>
      </c>
      <c r="E609" s="115">
        <f t="shared" si="315"/>
        <v>16456</v>
      </c>
      <c r="F609" s="115">
        <f t="shared" si="315"/>
        <v>2040932</v>
      </c>
      <c r="G609" s="89">
        <f t="shared" si="315"/>
        <v>2057388</v>
      </c>
      <c r="H609" s="90">
        <f t="shared" si="315"/>
        <v>17982842</v>
      </c>
      <c r="I609" s="120"/>
    </row>
    <row r="610" spans="1:11" ht="16.5" customHeight="1">
      <c r="A610" s="160" t="s">
        <v>126</v>
      </c>
      <c r="B610" s="160"/>
      <c r="C610" s="160"/>
      <c r="D610" s="160"/>
      <c r="E610" s="160"/>
      <c r="F610" s="160"/>
      <c r="G610" s="160"/>
      <c r="H610" s="160"/>
      <c r="I610" s="119"/>
    </row>
    <row r="611" spans="1:11" ht="16.5" customHeight="1">
      <c r="A611" s="114" t="s">
        <v>71</v>
      </c>
      <c r="B611" s="115">
        <f t="shared" ref="B611:H611" si="316">SUM(B328:B333)</f>
        <v>119144</v>
      </c>
      <c r="C611" s="115">
        <f t="shared" si="316"/>
        <v>13287528</v>
      </c>
      <c r="D611" s="116">
        <f t="shared" si="316"/>
        <v>13406672</v>
      </c>
      <c r="E611" s="115">
        <f t="shared" si="316"/>
        <v>14524</v>
      </c>
      <c r="F611" s="115">
        <f t="shared" si="316"/>
        <v>1686570</v>
      </c>
      <c r="G611" s="89">
        <f t="shared" si="316"/>
        <v>1701094</v>
      </c>
      <c r="H611" s="90">
        <f t="shared" si="316"/>
        <v>15107766</v>
      </c>
      <c r="I611" s="120"/>
      <c r="J611" s="118"/>
    </row>
    <row r="612" spans="1:11" ht="16.5" customHeight="1">
      <c r="A612" s="114" t="s">
        <v>72</v>
      </c>
      <c r="B612" s="115">
        <f t="shared" ref="B612:H612" si="317">SUM(B334:B339)</f>
        <v>176925</v>
      </c>
      <c r="C612" s="115">
        <f t="shared" si="317"/>
        <v>13836128</v>
      </c>
      <c r="D612" s="116">
        <f t="shared" si="317"/>
        <v>14013053</v>
      </c>
      <c r="E612" s="115">
        <f t="shared" si="317"/>
        <v>11797</v>
      </c>
      <c r="F612" s="115">
        <f t="shared" si="317"/>
        <v>1796338</v>
      </c>
      <c r="G612" s="89">
        <f t="shared" si="317"/>
        <v>1808135</v>
      </c>
      <c r="H612" s="90">
        <f t="shared" si="317"/>
        <v>15821188</v>
      </c>
      <c r="I612" s="120"/>
    </row>
    <row r="613" spans="1:11" ht="16.5" customHeight="1">
      <c r="A613" s="159" t="s">
        <v>129</v>
      </c>
      <c r="B613" s="160"/>
      <c r="C613" s="160"/>
      <c r="D613" s="160"/>
      <c r="E613" s="160"/>
      <c r="F613" s="160"/>
      <c r="G613" s="160"/>
      <c r="H613" s="160"/>
      <c r="I613" s="119"/>
    </row>
    <row r="614" spans="1:11" ht="16.5" customHeight="1">
      <c r="A614" s="114" t="s">
        <v>71</v>
      </c>
      <c r="B614" s="115">
        <f t="shared" ref="B614:H614" si="318">SUM(B340:B345)</f>
        <v>505906</v>
      </c>
      <c r="C614" s="115">
        <f t="shared" si="318"/>
        <v>12419005</v>
      </c>
      <c r="D614" s="116">
        <f t="shared" si="318"/>
        <v>12924911</v>
      </c>
      <c r="E614" s="115">
        <f t="shared" si="318"/>
        <v>7888</v>
      </c>
      <c r="F614" s="115">
        <f t="shared" si="318"/>
        <v>1699347</v>
      </c>
      <c r="G614" s="89">
        <f t="shared" si="318"/>
        <v>1707235</v>
      </c>
      <c r="H614" s="90">
        <f t="shared" si="318"/>
        <v>14632146</v>
      </c>
      <c r="I614" s="120"/>
      <c r="J614" s="118"/>
    </row>
    <row r="615" spans="1:11" ht="16.5" customHeight="1">
      <c r="A615" s="114" t="s">
        <v>72</v>
      </c>
      <c r="B615" s="115">
        <f t="shared" ref="B615:H615" si="319">SUM(B346:B351)</f>
        <v>1974234</v>
      </c>
      <c r="C615" s="115">
        <f t="shared" si="319"/>
        <v>16993016</v>
      </c>
      <c r="D615" s="116">
        <f t="shared" si="319"/>
        <v>18967250</v>
      </c>
      <c r="E615" s="115">
        <f t="shared" si="319"/>
        <v>11338</v>
      </c>
      <c r="F615" s="115">
        <f t="shared" si="319"/>
        <v>2028114</v>
      </c>
      <c r="G615" s="89">
        <f t="shared" si="319"/>
        <v>2039452</v>
      </c>
      <c r="H615" s="90">
        <f t="shared" si="319"/>
        <v>21006702</v>
      </c>
      <c r="I615" s="120"/>
      <c r="K615" s="118"/>
    </row>
    <row r="616" spans="1:11" ht="16.5" customHeight="1">
      <c r="A616" s="159" t="s">
        <v>132</v>
      </c>
      <c r="B616" s="160"/>
      <c r="C616" s="160"/>
      <c r="D616" s="160"/>
      <c r="E616" s="160"/>
      <c r="F616" s="160"/>
      <c r="G616" s="160"/>
      <c r="H616" s="160"/>
      <c r="I616" s="119"/>
    </row>
    <row r="617" spans="1:11" ht="16.5" customHeight="1">
      <c r="A617" s="114" t="s">
        <v>71</v>
      </c>
      <c r="B617" s="115">
        <f t="shared" ref="B617:H617" si="320">SUM(B352:B357)</f>
        <v>1640250</v>
      </c>
      <c r="C617" s="115">
        <f t="shared" si="320"/>
        <v>16771001</v>
      </c>
      <c r="D617" s="116">
        <f t="shared" si="320"/>
        <v>18411251</v>
      </c>
      <c r="E617" s="115">
        <f t="shared" si="320"/>
        <v>12951</v>
      </c>
      <c r="F617" s="115">
        <f t="shared" si="320"/>
        <v>1995421</v>
      </c>
      <c r="G617" s="89">
        <f t="shared" si="320"/>
        <v>2008372</v>
      </c>
      <c r="H617" s="90">
        <f t="shared" si="320"/>
        <v>20419623</v>
      </c>
      <c r="I617" s="120"/>
      <c r="J617" s="118"/>
    </row>
    <row r="618" spans="1:11" ht="16.5" customHeight="1">
      <c r="A618" s="114" t="s">
        <v>72</v>
      </c>
      <c r="B618" s="115">
        <f t="shared" ref="B618:H618" si="321">SUM(B358:B363)</f>
        <v>2319403</v>
      </c>
      <c r="C618" s="115">
        <f t="shared" si="321"/>
        <v>15941887</v>
      </c>
      <c r="D618" s="116">
        <f t="shared" si="321"/>
        <v>18261290</v>
      </c>
      <c r="E618" s="115">
        <f t="shared" si="321"/>
        <v>13082</v>
      </c>
      <c r="F618" s="115">
        <f t="shared" si="321"/>
        <v>2005688</v>
      </c>
      <c r="G618" s="89">
        <f t="shared" si="321"/>
        <v>2018770</v>
      </c>
      <c r="H618" s="90">
        <f t="shared" si="321"/>
        <v>20280060</v>
      </c>
      <c r="I618" s="120"/>
      <c r="K618" s="118"/>
    </row>
    <row r="619" spans="1:11" ht="16.5" customHeight="1">
      <c r="A619" s="159" t="s">
        <v>135</v>
      </c>
      <c r="B619" s="160"/>
      <c r="C619" s="160"/>
      <c r="D619" s="160"/>
      <c r="E619" s="160"/>
      <c r="F619" s="160"/>
      <c r="G619" s="160"/>
      <c r="H619" s="160"/>
      <c r="I619" s="119"/>
    </row>
    <row r="620" spans="1:11" ht="16.5" customHeight="1">
      <c r="A620" s="114" t="s">
        <v>71</v>
      </c>
      <c r="B620" s="115">
        <f t="shared" ref="B620:H620" si="322">SUM(B364:B369)</f>
        <v>2138384</v>
      </c>
      <c r="C620" s="115">
        <f t="shared" si="322"/>
        <v>15789864</v>
      </c>
      <c r="D620" s="116">
        <f t="shared" si="322"/>
        <v>17928248</v>
      </c>
      <c r="E620" s="115">
        <f t="shared" si="322"/>
        <v>13059</v>
      </c>
      <c r="F620" s="115">
        <f t="shared" si="322"/>
        <v>2034579</v>
      </c>
      <c r="G620" s="89">
        <f t="shared" si="322"/>
        <v>2047638</v>
      </c>
      <c r="H620" s="90">
        <f t="shared" si="322"/>
        <v>19975886</v>
      </c>
      <c r="I620" s="120"/>
      <c r="J620" s="118"/>
      <c r="K620" s="118"/>
    </row>
    <row r="621" spans="1:11" ht="16.5" customHeight="1">
      <c r="A621" s="114" t="s">
        <v>72</v>
      </c>
      <c r="B621" s="115">
        <f t="shared" ref="B621:H621" si="323">SUM(B370:B375)</f>
        <v>2788800</v>
      </c>
      <c r="C621" s="115">
        <f t="shared" si="323"/>
        <v>19834519</v>
      </c>
      <c r="D621" s="116">
        <f t="shared" si="323"/>
        <v>22623319</v>
      </c>
      <c r="E621" s="115">
        <f t="shared" si="323"/>
        <v>11516</v>
      </c>
      <c r="F621" s="115">
        <f t="shared" si="323"/>
        <v>2096764</v>
      </c>
      <c r="G621" s="89">
        <f t="shared" si="323"/>
        <v>2108280</v>
      </c>
      <c r="H621" s="90">
        <f t="shared" si="323"/>
        <v>24731599</v>
      </c>
      <c r="I621" s="120"/>
      <c r="K621" s="118"/>
    </row>
    <row r="622" spans="1:11" ht="16.5" customHeight="1">
      <c r="A622" s="159" t="s">
        <v>138</v>
      </c>
      <c r="B622" s="160"/>
      <c r="C622" s="160"/>
      <c r="D622" s="160"/>
      <c r="E622" s="160"/>
      <c r="F622" s="160"/>
      <c r="G622" s="160"/>
      <c r="H622" s="160"/>
      <c r="I622" s="119"/>
    </row>
    <row r="623" spans="1:11" ht="16.5" customHeight="1">
      <c r="A623" s="114" t="s">
        <v>71</v>
      </c>
      <c r="B623" s="115">
        <f t="shared" ref="B623:H623" si="324">SUM(B376:B381)</f>
        <v>1942181</v>
      </c>
      <c r="C623" s="115">
        <f t="shared" si="324"/>
        <v>17123565</v>
      </c>
      <c r="D623" s="116">
        <f t="shared" si="324"/>
        <v>19065746</v>
      </c>
      <c r="E623" s="115">
        <f t="shared" si="324"/>
        <v>20892</v>
      </c>
      <c r="F623" s="115">
        <f t="shared" si="324"/>
        <v>1856993</v>
      </c>
      <c r="G623" s="89">
        <f t="shared" si="324"/>
        <v>1877885</v>
      </c>
      <c r="H623" s="90">
        <f t="shared" si="324"/>
        <v>20943631</v>
      </c>
      <c r="I623" s="120"/>
      <c r="J623" s="118"/>
      <c r="K623" s="118"/>
    </row>
    <row r="624" spans="1:11" ht="16.5" customHeight="1">
      <c r="A624" s="114" t="s">
        <v>72</v>
      </c>
      <c r="B624" s="32">
        <f t="shared" ref="B624:H624" si="325">SUM(B382:B387)</f>
        <v>1812982</v>
      </c>
      <c r="C624" s="115">
        <f t="shared" si="325"/>
        <v>15084859</v>
      </c>
      <c r="D624" s="116">
        <f t="shared" si="325"/>
        <v>16897841</v>
      </c>
      <c r="E624" s="115">
        <f t="shared" si="325"/>
        <v>25383</v>
      </c>
      <c r="F624" s="115">
        <f t="shared" si="325"/>
        <v>2175803</v>
      </c>
      <c r="G624" s="89">
        <f t="shared" si="325"/>
        <v>2201186</v>
      </c>
      <c r="H624" s="90">
        <f t="shared" si="325"/>
        <v>19099027</v>
      </c>
      <c r="I624" s="120"/>
      <c r="K624" s="118"/>
    </row>
    <row r="625" spans="1:11" ht="16.5" customHeight="1">
      <c r="A625" s="159" t="s">
        <v>141</v>
      </c>
      <c r="B625" s="160"/>
      <c r="C625" s="160"/>
      <c r="D625" s="160"/>
      <c r="E625" s="160"/>
      <c r="F625" s="160"/>
      <c r="G625" s="160"/>
      <c r="H625" s="160"/>
      <c r="I625" s="119"/>
    </row>
    <row r="626" spans="1:11" ht="16.5" customHeight="1">
      <c r="A626" s="114" t="s">
        <v>71</v>
      </c>
      <c r="B626" s="115">
        <f t="shared" ref="B626:H626" si="326">SUM(B388:B393)</f>
        <v>797837</v>
      </c>
      <c r="C626" s="115">
        <f t="shared" si="326"/>
        <v>17307669</v>
      </c>
      <c r="D626" s="116">
        <f t="shared" si="326"/>
        <v>18105506</v>
      </c>
      <c r="E626" s="115">
        <f t="shared" si="326"/>
        <v>28135</v>
      </c>
      <c r="F626" s="115">
        <f t="shared" si="326"/>
        <v>1879347</v>
      </c>
      <c r="G626" s="89">
        <f t="shared" si="326"/>
        <v>1907482</v>
      </c>
      <c r="H626" s="90">
        <f t="shared" si="326"/>
        <v>20012988</v>
      </c>
      <c r="I626" s="120"/>
      <c r="J626" s="118"/>
      <c r="K626" s="118"/>
    </row>
    <row r="627" spans="1:11" ht="16.5" customHeight="1">
      <c r="A627" s="114" t="s">
        <v>72</v>
      </c>
      <c r="B627" s="115">
        <f t="shared" ref="B627:H627" si="327">SUM(B394:B399)</f>
        <v>710961</v>
      </c>
      <c r="C627" s="115">
        <f t="shared" si="327"/>
        <v>16804563</v>
      </c>
      <c r="D627" s="116">
        <f t="shared" si="327"/>
        <v>17515524</v>
      </c>
      <c r="E627" s="115">
        <f t="shared" si="327"/>
        <v>23486</v>
      </c>
      <c r="F627" s="115">
        <f t="shared" si="327"/>
        <v>1859104</v>
      </c>
      <c r="G627" s="89">
        <f t="shared" si="327"/>
        <v>1882590</v>
      </c>
      <c r="H627" s="90">
        <f t="shared" si="327"/>
        <v>19398114</v>
      </c>
      <c r="I627" s="120"/>
      <c r="K627" s="118"/>
    </row>
    <row r="628" spans="1:11" ht="16.5" customHeight="1">
      <c r="A628" s="159" t="s">
        <v>144</v>
      </c>
      <c r="B628" s="160"/>
      <c r="C628" s="160"/>
      <c r="D628" s="160"/>
      <c r="E628" s="160"/>
      <c r="F628" s="160"/>
      <c r="G628" s="160"/>
      <c r="H628" s="160"/>
      <c r="I628" s="119"/>
    </row>
    <row r="629" spans="1:11" ht="16.5" customHeight="1">
      <c r="A629" s="114" t="s">
        <v>71</v>
      </c>
      <c r="B629" s="115">
        <f t="shared" ref="B629:H629" si="328">SUM(B400:B405)</f>
        <v>757218</v>
      </c>
      <c r="C629" s="115">
        <f t="shared" si="328"/>
        <v>13565001</v>
      </c>
      <c r="D629" s="116">
        <f t="shared" si="328"/>
        <v>14322219</v>
      </c>
      <c r="E629" s="115">
        <f t="shared" si="328"/>
        <v>24452</v>
      </c>
      <c r="F629" s="115">
        <f t="shared" si="328"/>
        <v>1852996</v>
      </c>
      <c r="G629" s="89">
        <f t="shared" si="328"/>
        <v>1877448</v>
      </c>
      <c r="H629" s="90">
        <f t="shared" si="328"/>
        <v>16199667</v>
      </c>
      <c r="I629" s="120"/>
      <c r="J629" s="118"/>
      <c r="K629" s="118"/>
    </row>
    <row r="630" spans="1:11" ht="16.5" customHeight="1">
      <c r="A630" s="114" t="s">
        <v>72</v>
      </c>
      <c r="B630" s="115">
        <f t="shared" ref="B630:H630" si="329">SUM(B406:B411)</f>
        <v>3970099</v>
      </c>
      <c r="C630" s="115">
        <f t="shared" si="329"/>
        <v>17283777</v>
      </c>
      <c r="D630" s="116">
        <f t="shared" si="329"/>
        <v>21253876</v>
      </c>
      <c r="E630" s="115">
        <f t="shared" si="329"/>
        <v>26812</v>
      </c>
      <c r="F630" s="115">
        <f t="shared" si="329"/>
        <v>1769085</v>
      </c>
      <c r="G630" s="89">
        <f t="shared" si="329"/>
        <v>1795897</v>
      </c>
      <c r="H630" s="90">
        <f t="shared" si="329"/>
        <v>23049773</v>
      </c>
      <c r="I630" s="120"/>
      <c r="K630" s="118"/>
    </row>
    <row r="631" spans="1:11" ht="16.5" customHeight="1">
      <c r="A631" s="159" t="s">
        <v>147</v>
      </c>
      <c r="B631" s="160"/>
      <c r="C631" s="160"/>
      <c r="D631" s="160"/>
      <c r="E631" s="160"/>
      <c r="F631" s="160"/>
      <c r="G631" s="160"/>
      <c r="H631" s="160"/>
      <c r="I631" s="119"/>
    </row>
    <row r="632" spans="1:11" ht="16.5" customHeight="1">
      <c r="A632" s="114" t="s">
        <v>71</v>
      </c>
      <c r="B632" s="115">
        <f>SUM(B412:B417)</f>
        <v>4279613</v>
      </c>
      <c r="C632" s="115">
        <f t="shared" ref="C632:G632" si="330">SUM(C412:C417)</f>
        <v>18186591</v>
      </c>
      <c r="D632" s="116">
        <f t="shared" si="330"/>
        <v>22466204</v>
      </c>
      <c r="E632" s="115">
        <f t="shared" si="330"/>
        <v>20082</v>
      </c>
      <c r="F632" s="115">
        <f t="shared" si="330"/>
        <v>1918497</v>
      </c>
      <c r="G632" s="89">
        <f t="shared" si="330"/>
        <v>1938579</v>
      </c>
      <c r="H632" s="90">
        <f>SUM(H412:H417)</f>
        <v>24404783</v>
      </c>
      <c r="I632" s="120"/>
      <c r="J632" s="118"/>
      <c r="K632" s="118"/>
    </row>
    <row r="633" spans="1:11" ht="16.5" customHeight="1">
      <c r="A633" s="114" t="s">
        <v>72</v>
      </c>
      <c r="B633" s="115">
        <f>SUM(B418:B423)</f>
        <v>5084601</v>
      </c>
      <c r="C633" s="115">
        <f t="shared" ref="C633:H633" si="331">SUM(C418:C423)</f>
        <v>18857163</v>
      </c>
      <c r="D633" s="116">
        <f t="shared" si="331"/>
        <v>23941764</v>
      </c>
      <c r="E633" s="115">
        <f t="shared" si="331"/>
        <v>28938</v>
      </c>
      <c r="F633" s="115">
        <f t="shared" si="331"/>
        <v>2208245</v>
      </c>
      <c r="G633" s="89">
        <f t="shared" si="331"/>
        <v>2237183</v>
      </c>
      <c r="H633" s="90">
        <f t="shared" si="331"/>
        <v>26178947</v>
      </c>
      <c r="I633" s="120"/>
      <c r="K633" s="118"/>
    </row>
    <row r="634" spans="1:11" ht="16.5" customHeight="1">
      <c r="A634" s="159" t="s">
        <v>155</v>
      </c>
      <c r="B634" s="160"/>
      <c r="C634" s="160"/>
      <c r="D634" s="160"/>
      <c r="E634" s="160"/>
      <c r="F634" s="160"/>
      <c r="G634" s="160"/>
      <c r="H634" s="160"/>
      <c r="I634" s="119"/>
    </row>
    <row r="635" spans="1:11" ht="16.5" customHeight="1">
      <c r="A635" s="114" t="s">
        <v>71</v>
      </c>
      <c r="B635" s="115">
        <f>SUM(B424:B429)</f>
        <v>1489311</v>
      </c>
      <c r="C635" s="115">
        <f t="shared" ref="C635:G635" si="332">SUM(C424:C429)</f>
        <v>15963337</v>
      </c>
      <c r="D635" s="116">
        <f t="shared" si="332"/>
        <v>17452648</v>
      </c>
      <c r="E635" s="115">
        <f t="shared" si="332"/>
        <v>29065</v>
      </c>
      <c r="F635" s="115">
        <f t="shared" si="332"/>
        <v>1947683</v>
      </c>
      <c r="G635" s="89">
        <f t="shared" si="332"/>
        <v>1976748</v>
      </c>
      <c r="H635" s="90">
        <f>SUM(H424:H429)</f>
        <v>19429396</v>
      </c>
      <c r="I635" s="120"/>
      <c r="J635" s="118"/>
      <c r="K635" s="118"/>
    </row>
    <row r="636" spans="1:11" ht="16.5" customHeight="1">
      <c r="A636" s="114" t="s">
        <v>72</v>
      </c>
      <c r="B636" s="115">
        <f>SUM(B430:B434)</f>
        <v>1572270</v>
      </c>
      <c r="C636" s="115">
        <f t="shared" ref="C636:G636" si="333">SUM(C430:C434)</f>
        <v>7237065</v>
      </c>
      <c r="D636" s="116">
        <f t="shared" si="333"/>
        <v>8809335</v>
      </c>
      <c r="E636" s="115">
        <f t="shared" si="333"/>
        <v>14579</v>
      </c>
      <c r="F636" s="115">
        <f t="shared" si="333"/>
        <v>851780</v>
      </c>
      <c r="G636" s="89">
        <f t="shared" si="333"/>
        <v>866359</v>
      </c>
      <c r="H636" s="90">
        <f>SUM(H430:H434)</f>
        <v>9675694</v>
      </c>
      <c r="I636" s="120"/>
      <c r="K636" s="118"/>
    </row>
    <row r="637" spans="1:11" ht="16.5" customHeight="1">
      <c r="A637" s="114"/>
      <c r="B637" s="115"/>
      <c r="C637" s="115"/>
      <c r="D637" s="116"/>
      <c r="E637" s="115"/>
      <c r="F637" s="115"/>
      <c r="G637" s="89"/>
      <c r="H637" s="90"/>
      <c r="I637" s="117"/>
    </row>
    <row r="638" spans="1:11" ht="16.5" customHeight="1">
      <c r="A638" s="101"/>
      <c r="B638" s="102" t="s">
        <v>87</v>
      </c>
      <c r="C638" s="102" t="s">
        <v>88</v>
      </c>
      <c r="D638" s="102" t="s">
        <v>88</v>
      </c>
      <c r="E638" s="102" t="s">
        <v>89</v>
      </c>
      <c r="F638" s="102" t="s">
        <v>90</v>
      </c>
      <c r="G638" s="102" t="s">
        <v>90</v>
      </c>
      <c r="H638" s="102" t="s">
        <v>88</v>
      </c>
      <c r="I638" s="110"/>
    </row>
    <row r="639" spans="1:11" ht="16.5" customHeight="1">
      <c r="A639" s="103" t="s">
        <v>91</v>
      </c>
      <c r="B639" s="104">
        <f>MIN(B593,B590,B587,B584,B581,B578,B575,B572,B569,B566,B563,B560,B557,B554,B551,B548,B545,B542,B539,B536,B533,B530,B596,B599,B602,B605,B608,B611,B614,B617,B620,B623,B626,B629,B632,B635)</f>
        <v>119144</v>
      </c>
      <c r="C639" s="104">
        <f t="shared" ref="C639:H639" si="334">MIN(C593,C590,C587,C584,C581,C578,C575,C572,C569,C566,C563,C560,C557,C554,C551,C548,C545,C542,C539,C536,C533,C530,C596,C599,C602,C605,C608,C611,C614,C617,C620,C623,C626,C629,C632,C635)</f>
        <v>3464997</v>
      </c>
      <c r="D639" s="104">
        <f t="shared" si="334"/>
        <v>3752332</v>
      </c>
      <c r="E639" s="104">
        <f t="shared" si="334"/>
        <v>0</v>
      </c>
      <c r="F639" s="104">
        <f t="shared" si="334"/>
        <v>804122.6</v>
      </c>
      <c r="G639" s="104">
        <f t="shared" si="334"/>
        <v>805061.6</v>
      </c>
      <c r="H639" s="104">
        <f t="shared" si="334"/>
        <v>4976866.0999999996</v>
      </c>
      <c r="I639" s="121"/>
    </row>
    <row r="640" spans="1:11" ht="16.5" customHeight="1">
      <c r="A640" s="103" t="s">
        <v>92</v>
      </c>
      <c r="B640" s="104">
        <f>MIN(B594,B591,B588,B585,B582,B579,B576,B573,B570,B567,B564,B561,B558,B555,B552,B549,B546,B543,B540,B537,B534,B531,B597,B600,B603,B606,B609,B612,B615,B618,B621,B624,B627,B630,B633)</f>
        <v>159281</v>
      </c>
      <c r="C640" s="104">
        <f t="shared" ref="C640:H640" si="335">MIN(C594,C591,C588,C585,C582,C579,C576,C573,C570,C567,C564,C561,C558,C555,C552,C549,C546,C543,C540,C537,C534,C531,C597,C600,C603,C606,C609,C612,C615,C618,C621,C624,C627,C630,C633)</f>
        <v>5267196</v>
      </c>
      <c r="D640" s="104">
        <f t="shared" si="335"/>
        <v>5964430</v>
      </c>
      <c r="E640" s="104">
        <f t="shared" si="335"/>
        <v>638</v>
      </c>
      <c r="F640" s="104">
        <f t="shared" si="335"/>
        <v>765091</v>
      </c>
      <c r="G640" s="104">
        <f t="shared" si="335"/>
        <v>766842</v>
      </c>
      <c r="H640" s="104">
        <f t="shared" si="335"/>
        <v>7431031</v>
      </c>
      <c r="I640" s="121"/>
    </row>
    <row r="641" spans="1:9" ht="16.5" customHeight="1">
      <c r="A641" s="101"/>
      <c r="B641" s="22" t="s">
        <v>151</v>
      </c>
      <c r="C641" s="22" t="s">
        <v>150</v>
      </c>
      <c r="D641" s="22" t="s">
        <v>151</v>
      </c>
      <c r="E641" s="102" t="s">
        <v>93</v>
      </c>
      <c r="F641" s="22" t="s">
        <v>152</v>
      </c>
      <c r="G641" s="22" t="s">
        <v>152</v>
      </c>
      <c r="H641" s="22" t="s">
        <v>151</v>
      </c>
      <c r="I641" s="121"/>
    </row>
    <row r="642" spans="1:9" ht="16.5" customHeight="1">
      <c r="A642" s="103" t="s">
        <v>94</v>
      </c>
      <c r="B642" s="104">
        <f>MAX(B593,B590,B587,B584,B581,B578,B575,B572,B569,B566,B563,B560,B557,B554,B551,B548,B545,B542,B539,B536,B533,B530,B596,B599,B602,B605,B608,B611,B614,B617,B620,B623,B626,B629,B632,B635)</f>
        <v>4279613</v>
      </c>
      <c r="C642" s="104">
        <f t="shared" ref="C642:H642" si="336">MAX(C593,C590,C587,C584,C581,C578,C575,C572,C569,C566,C563,C560,C557,C554,C551,C548,C545,C542,C539,C536,C533,C530,C596,C599,C602,C605,C608,C611,C614,C617,C620,C623,C626,C629,C632,C635)</f>
        <v>18186591</v>
      </c>
      <c r="D642" s="104">
        <f t="shared" si="336"/>
        <v>22466204</v>
      </c>
      <c r="E642" s="104">
        <f t="shared" si="336"/>
        <v>64657</v>
      </c>
      <c r="F642" s="104">
        <f t="shared" si="336"/>
        <v>2034579</v>
      </c>
      <c r="G642" s="104">
        <f t="shared" si="336"/>
        <v>2047638</v>
      </c>
      <c r="H642" s="104">
        <f t="shared" si="336"/>
        <v>24404783</v>
      </c>
      <c r="I642" s="121"/>
    </row>
    <row r="643" spans="1:9" ht="16.5" customHeight="1">
      <c r="A643" s="103" t="s">
        <v>95</v>
      </c>
      <c r="B643" s="104">
        <f>MAX(B594,B591,B588,B585,B582,B579,B576,B573,B570,B567,B564,B561,B558,B555,B552,B549,B546,B543,B540,B537,B534,B531,B597,B600,B603,B606,B609,B612,B615,B618,B621,B624,B627,B630,B633)</f>
        <v>5084601</v>
      </c>
      <c r="C643" s="104">
        <f t="shared" ref="C643:H643" si="337">MAX(C594,C591,C588,C585,C582,C579,C576,C573,C570,C567,C564,C561,C558,C555,C552,C549,C546,C543,C540,C537,C534,C531,C597,C600,C603,C606,C609,C612,C615,C618,C621,C624,C627,C630,C633)</f>
        <v>19834519</v>
      </c>
      <c r="D643" s="104">
        <f t="shared" si="337"/>
        <v>23941764</v>
      </c>
      <c r="E643" s="104">
        <f t="shared" si="337"/>
        <v>63237</v>
      </c>
      <c r="F643" s="104">
        <f t="shared" si="337"/>
        <v>2208245</v>
      </c>
      <c r="G643" s="104">
        <f t="shared" si="337"/>
        <v>2237183</v>
      </c>
      <c r="H643" s="104">
        <f t="shared" si="337"/>
        <v>26178947</v>
      </c>
      <c r="I643" s="121"/>
    </row>
    <row r="644" spans="1:9" ht="16.5" customHeight="1">
      <c r="I644" s="123"/>
    </row>
    <row r="645" spans="1:9" ht="16.5" customHeight="1">
      <c r="A645" s="124"/>
      <c r="B645" s="77"/>
      <c r="C645" s="77"/>
      <c r="D645" s="77"/>
      <c r="E645" s="77"/>
      <c r="F645" s="77"/>
      <c r="G645" s="77"/>
      <c r="H645" s="77"/>
      <c r="I645" s="77"/>
    </row>
    <row r="646" spans="1:9" ht="16.5" customHeight="1">
      <c r="A646" s="125" t="s">
        <v>96</v>
      </c>
      <c r="B646" s="126" t="s">
        <v>97</v>
      </c>
      <c r="C646" s="126" t="s">
        <v>97</v>
      </c>
      <c r="D646" s="126"/>
      <c r="E646" s="126"/>
      <c r="F646" s="126"/>
      <c r="G646" s="126"/>
      <c r="H646" s="77"/>
      <c r="I646" s="77"/>
    </row>
    <row r="647" spans="1:9" ht="16.5" customHeight="1">
      <c r="A647" s="124"/>
      <c r="B647" s="126" t="s">
        <v>98</v>
      </c>
      <c r="C647" s="77"/>
      <c r="D647" s="77"/>
      <c r="E647" s="77"/>
      <c r="F647" s="77"/>
      <c r="G647" s="77"/>
      <c r="H647" s="77"/>
      <c r="I647" s="77"/>
    </row>
    <row r="648" spans="1:9" ht="16.5" customHeight="1">
      <c r="A648" s="124"/>
      <c r="B648" s="126" t="s">
        <v>99</v>
      </c>
      <c r="C648" s="77"/>
      <c r="D648" s="77"/>
      <c r="E648" s="77"/>
      <c r="F648" s="77"/>
      <c r="G648" s="77"/>
      <c r="H648" s="77"/>
      <c r="I648" s="77"/>
    </row>
    <row r="649" spans="1:9" ht="16.5" customHeight="1">
      <c r="A649" s="124"/>
      <c r="B649" s="77"/>
      <c r="C649" s="77"/>
      <c r="D649" s="77"/>
      <c r="E649" s="77"/>
      <c r="F649" s="77"/>
      <c r="G649" s="77"/>
      <c r="H649" s="77"/>
      <c r="I649" s="77"/>
    </row>
    <row r="650" spans="1:9" ht="16.5" customHeight="1">
      <c r="A650" s="124"/>
      <c r="B650" s="77"/>
      <c r="C650" s="77"/>
      <c r="D650" s="77"/>
      <c r="E650" s="77"/>
      <c r="F650" s="77"/>
      <c r="G650" s="77"/>
      <c r="H650" s="77"/>
      <c r="I650" s="77"/>
    </row>
    <row r="651" spans="1:9" ht="16.5" customHeight="1">
      <c r="A651" s="124"/>
      <c r="B651" s="77"/>
      <c r="C651" s="77"/>
      <c r="D651" s="77"/>
      <c r="E651" s="77"/>
      <c r="F651" s="77"/>
      <c r="G651" s="77"/>
      <c r="H651" s="77"/>
      <c r="I651" s="77"/>
    </row>
    <row r="652" spans="1:9" ht="16.5" customHeight="1">
      <c r="A652" s="124"/>
      <c r="B652" s="77"/>
      <c r="C652" s="77"/>
      <c r="D652" s="77"/>
      <c r="E652" s="77"/>
      <c r="F652" s="77"/>
      <c r="G652" s="77"/>
      <c r="H652" s="77"/>
      <c r="I652" s="77"/>
    </row>
    <row r="653" spans="1:9" ht="16.5" customHeight="1">
      <c r="A653" s="124"/>
      <c r="B653" s="77"/>
      <c r="C653" s="77"/>
      <c r="D653" s="77"/>
      <c r="E653" s="77"/>
      <c r="F653" s="77"/>
      <c r="G653" s="77"/>
      <c r="H653" s="77"/>
      <c r="I653" s="77"/>
    </row>
    <row r="654" spans="1:9" ht="16.5" customHeight="1">
      <c r="A654" s="124"/>
      <c r="B654" s="77"/>
      <c r="C654" s="77"/>
      <c r="D654" s="77"/>
      <c r="E654" s="77"/>
      <c r="F654" s="77"/>
      <c r="G654" s="77"/>
      <c r="H654" s="77"/>
      <c r="I654" s="77"/>
    </row>
    <row r="655" spans="1:9" ht="16.5" customHeight="1">
      <c r="A655" s="124"/>
      <c r="B655" s="77"/>
      <c r="C655" s="77"/>
      <c r="D655" s="77"/>
      <c r="E655" s="77"/>
      <c r="F655" s="77"/>
      <c r="G655" s="77"/>
      <c r="H655" s="77"/>
      <c r="I655" s="77"/>
    </row>
    <row r="656" spans="1:9" ht="16.5" customHeight="1">
      <c r="A656" s="124"/>
      <c r="B656" s="77"/>
      <c r="C656" s="77"/>
      <c r="D656" s="77"/>
      <c r="E656" s="77"/>
      <c r="F656" s="77"/>
      <c r="G656" s="77"/>
      <c r="H656" s="77"/>
      <c r="I656" s="77"/>
    </row>
    <row r="657" spans="1:9" ht="16.5" customHeight="1">
      <c r="A657" s="124"/>
      <c r="B657" s="77"/>
      <c r="C657" s="77"/>
      <c r="D657" s="77"/>
      <c r="E657" s="77"/>
      <c r="F657" s="77"/>
      <c r="G657" s="77"/>
      <c r="H657" s="77"/>
      <c r="I657" s="77"/>
    </row>
    <row r="658" spans="1:9" ht="16.5" customHeight="1">
      <c r="A658" s="124"/>
      <c r="B658" s="77"/>
      <c r="C658" s="77"/>
      <c r="D658" s="77"/>
      <c r="E658" s="77"/>
      <c r="F658" s="77"/>
      <c r="G658" s="77"/>
      <c r="H658" s="77"/>
      <c r="I658" s="77"/>
    </row>
    <row r="659" spans="1:9" ht="16.5" customHeight="1">
      <c r="A659" s="124"/>
      <c r="B659" s="77"/>
      <c r="C659" s="77"/>
      <c r="D659" s="77"/>
      <c r="E659" s="77"/>
      <c r="F659" s="77"/>
      <c r="G659" s="77"/>
      <c r="H659" s="77"/>
      <c r="I659" s="77"/>
    </row>
    <row r="660" spans="1:9" ht="16.5" customHeight="1">
      <c r="A660" s="124"/>
      <c r="B660" s="77"/>
      <c r="C660" s="77"/>
      <c r="D660" s="77"/>
      <c r="E660" s="77"/>
      <c r="F660" s="77"/>
      <c r="G660" s="77"/>
      <c r="H660" s="77"/>
      <c r="I660" s="77"/>
    </row>
    <row r="661" spans="1:9" ht="16.5" customHeight="1">
      <c r="A661" s="124"/>
      <c r="B661" s="77"/>
      <c r="C661" s="77"/>
      <c r="D661" s="77"/>
      <c r="E661" s="77"/>
      <c r="F661" s="77"/>
      <c r="G661" s="77"/>
      <c r="H661" s="77"/>
      <c r="I661" s="77"/>
    </row>
    <row r="662" spans="1:9" ht="16.5" customHeight="1">
      <c r="A662" s="124"/>
      <c r="B662" s="77"/>
      <c r="C662" s="77"/>
      <c r="D662" s="77"/>
      <c r="E662" s="77"/>
      <c r="F662" s="77"/>
      <c r="G662" s="77"/>
      <c r="H662" s="77"/>
      <c r="I662" s="77"/>
    </row>
    <row r="663" spans="1:9" ht="16.5" customHeight="1">
      <c r="A663" s="124"/>
      <c r="B663" s="77"/>
      <c r="C663" s="77"/>
      <c r="D663" s="77"/>
      <c r="E663" s="77"/>
      <c r="F663" s="77"/>
      <c r="G663" s="77"/>
      <c r="H663" s="77"/>
      <c r="I663" s="77"/>
    </row>
    <row r="664" spans="1:9" ht="16.5" customHeight="1">
      <c r="A664" s="124"/>
      <c r="B664" s="77"/>
      <c r="C664" s="77"/>
      <c r="D664" s="77"/>
      <c r="E664" s="77"/>
      <c r="F664" s="77"/>
      <c r="G664" s="77"/>
      <c r="H664" s="77"/>
      <c r="I664" s="77"/>
    </row>
    <row r="665" spans="1:9" ht="16.5" customHeight="1">
      <c r="A665" s="124"/>
      <c r="B665" s="77"/>
      <c r="C665" s="77"/>
      <c r="D665" s="77"/>
      <c r="E665" s="77"/>
      <c r="F665" s="77"/>
      <c r="G665" s="77"/>
      <c r="H665" s="77"/>
      <c r="I665" s="77"/>
    </row>
    <row r="666" spans="1:9" ht="16.5" customHeight="1">
      <c r="A666" s="124"/>
      <c r="B666" s="77"/>
      <c r="C666" s="77"/>
      <c r="D666" s="77"/>
      <c r="E666" s="77"/>
      <c r="F666" s="77"/>
      <c r="G666" s="77"/>
      <c r="H666" s="77"/>
      <c r="I666" s="77"/>
    </row>
    <row r="667" spans="1:9" ht="16.5" customHeight="1">
      <c r="A667" s="124"/>
      <c r="B667" s="77"/>
      <c r="C667" s="77"/>
      <c r="D667" s="77"/>
      <c r="E667" s="77"/>
      <c r="F667" s="77"/>
      <c r="G667" s="77"/>
      <c r="H667" s="77"/>
      <c r="I667" s="77"/>
    </row>
    <row r="668" spans="1:9" ht="16.5" customHeight="1">
      <c r="A668" s="124"/>
      <c r="B668" s="77"/>
      <c r="C668" s="77"/>
      <c r="D668" s="77"/>
      <c r="E668" s="77"/>
      <c r="F668" s="77"/>
      <c r="G668" s="77"/>
      <c r="H668" s="77"/>
      <c r="I668" s="77"/>
    </row>
    <row r="669" spans="1:9" ht="16.5" customHeight="1">
      <c r="A669" s="124"/>
      <c r="B669" s="77"/>
      <c r="C669" s="77"/>
      <c r="D669" s="77"/>
      <c r="E669" s="77"/>
      <c r="F669" s="77"/>
      <c r="G669" s="77"/>
      <c r="H669" s="77"/>
      <c r="I669" s="77"/>
    </row>
    <row r="670" spans="1:9" ht="16.5" customHeight="1">
      <c r="A670" s="124"/>
      <c r="B670" s="77"/>
      <c r="C670" s="77"/>
      <c r="D670" s="77"/>
      <c r="E670" s="77"/>
      <c r="F670" s="77"/>
      <c r="G670" s="77"/>
      <c r="H670" s="77"/>
      <c r="I670" s="77"/>
    </row>
    <row r="671" spans="1:9" ht="16.5" customHeight="1">
      <c r="A671" s="124"/>
      <c r="B671" s="77"/>
      <c r="C671" s="77"/>
      <c r="D671" s="77"/>
      <c r="E671" s="77"/>
      <c r="F671" s="77"/>
      <c r="G671" s="77"/>
      <c r="H671" s="77"/>
      <c r="I671" s="77"/>
    </row>
    <row r="672" spans="1:9" ht="16.5" customHeight="1">
      <c r="A672" s="124"/>
      <c r="B672" s="77"/>
      <c r="C672" s="77"/>
      <c r="D672" s="77"/>
      <c r="E672" s="77"/>
      <c r="F672" s="77"/>
      <c r="G672" s="77"/>
      <c r="H672" s="77"/>
      <c r="I672" s="77"/>
    </row>
    <row r="673" spans="1:9" ht="16.5" customHeight="1">
      <c r="A673" s="124"/>
      <c r="B673" s="77"/>
      <c r="C673" s="77"/>
      <c r="D673" s="77"/>
      <c r="E673" s="77"/>
      <c r="F673" s="77"/>
      <c r="G673" s="77"/>
      <c r="H673" s="77"/>
      <c r="I673" s="77"/>
    </row>
    <row r="674" spans="1:9" ht="16.5" customHeight="1">
      <c r="A674" s="124"/>
      <c r="B674" s="77"/>
      <c r="C674" s="77"/>
      <c r="D674" s="77"/>
      <c r="E674" s="77"/>
      <c r="F674" s="77"/>
      <c r="G674" s="77"/>
      <c r="H674" s="77"/>
      <c r="I674" s="77"/>
    </row>
    <row r="675" spans="1:9" ht="16.5" customHeight="1">
      <c r="A675" s="124"/>
      <c r="B675" s="77"/>
      <c r="C675" s="77"/>
      <c r="D675" s="77"/>
      <c r="E675" s="77"/>
      <c r="F675" s="77"/>
      <c r="G675" s="77"/>
      <c r="H675" s="77"/>
      <c r="I675" s="77"/>
    </row>
    <row r="676" spans="1:9" ht="16.5" customHeight="1">
      <c r="A676" s="124"/>
      <c r="B676" s="77"/>
      <c r="C676" s="77"/>
      <c r="D676" s="77"/>
      <c r="E676" s="77"/>
      <c r="F676" s="77"/>
      <c r="G676" s="77"/>
      <c r="H676" s="77"/>
      <c r="I676" s="77"/>
    </row>
    <row r="677" spans="1:9" ht="16.5" customHeight="1">
      <c r="A677" s="124"/>
      <c r="B677" s="77"/>
      <c r="C677" s="77"/>
      <c r="D677" s="77"/>
      <c r="E677" s="77"/>
      <c r="F677" s="77"/>
      <c r="G677" s="77"/>
      <c r="H677" s="77"/>
      <c r="I677" s="77"/>
    </row>
    <row r="678" spans="1:9" ht="16.5" customHeight="1">
      <c r="A678" s="124"/>
      <c r="B678" s="77"/>
      <c r="C678" s="77"/>
      <c r="D678" s="77"/>
      <c r="E678" s="77"/>
      <c r="F678" s="77"/>
      <c r="G678" s="77"/>
      <c r="H678" s="77"/>
      <c r="I678" s="77"/>
    </row>
    <row r="679" spans="1:9" ht="16.5" customHeight="1">
      <c r="A679" s="124"/>
      <c r="B679" s="77"/>
      <c r="C679" s="77"/>
      <c r="D679" s="77"/>
      <c r="E679" s="77"/>
      <c r="F679" s="77"/>
      <c r="G679" s="77"/>
      <c r="H679" s="77"/>
      <c r="I679" s="77"/>
    </row>
    <row r="680" spans="1:9" ht="16.5" customHeight="1">
      <c r="A680" s="124"/>
      <c r="B680" s="77"/>
      <c r="C680" s="77"/>
      <c r="D680" s="77"/>
      <c r="E680" s="77"/>
      <c r="F680" s="77"/>
      <c r="G680" s="77"/>
      <c r="H680" s="77"/>
      <c r="I680" s="77"/>
    </row>
    <row r="681" spans="1:9" ht="16.5" customHeight="1">
      <c r="A681" s="124"/>
      <c r="B681" s="77"/>
      <c r="C681" s="77"/>
      <c r="D681" s="77"/>
      <c r="E681" s="77"/>
      <c r="F681" s="77"/>
      <c r="G681" s="77"/>
      <c r="H681" s="77"/>
      <c r="I681" s="77"/>
    </row>
    <row r="682" spans="1:9" ht="16.5" customHeight="1">
      <c r="A682" s="124"/>
      <c r="B682" s="77"/>
      <c r="C682" s="77"/>
      <c r="D682" s="77"/>
      <c r="E682" s="77"/>
      <c r="F682" s="77"/>
      <c r="G682" s="77"/>
      <c r="H682" s="77"/>
      <c r="I682" s="77"/>
    </row>
    <row r="683" spans="1:9" ht="16.5" customHeight="1">
      <c r="A683" s="124"/>
      <c r="B683" s="77"/>
      <c r="C683" s="77"/>
      <c r="D683" s="77"/>
      <c r="E683" s="77"/>
      <c r="F683" s="77"/>
      <c r="G683" s="77"/>
      <c r="H683" s="77"/>
      <c r="I683" s="77"/>
    </row>
    <row r="684" spans="1:9" ht="16.5" customHeight="1">
      <c r="A684" s="124"/>
      <c r="B684" s="77"/>
      <c r="C684" s="77"/>
      <c r="D684" s="77"/>
      <c r="E684" s="77"/>
      <c r="F684" s="77"/>
      <c r="G684" s="77"/>
      <c r="H684" s="77"/>
      <c r="I684" s="77"/>
    </row>
    <row r="685" spans="1:9" ht="16.5" customHeight="1">
      <c r="A685" s="124"/>
      <c r="B685" s="77"/>
      <c r="C685" s="77"/>
      <c r="D685" s="77"/>
      <c r="E685" s="77"/>
      <c r="F685" s="77"/>
      <c r="G685" s="77"/>
      <c r="H685" s="77"/>
      <c r="I685" s="77"/>
    </row>
    <row r="686" spans="1:9" ht="16.5" customHeight="1">
      <c r="A686" s="124"/>
      <c r="B686" s="77"/>
      <c r="C686" s="77"/>
      <c r="D686" s="77"/>
      <c r="E686" s="77"/>
      <c r="F686" s="77"/>
      <c r="G686" s="77"/>
      <c r="H686" s="77"/>
      <c r="I686" s="77"/>
    </row>
    <row r="687" spans="1:9" ht="16.5" customHeight="1">
      <c r="A687" s="124"/>
      <c r="B687" s="77"/>
      <c r="C687" s="77"/>
      <c r="D687" s="77"/>
      <c r="E687" s="77"/>
      <c r="F687" s="77"/>
      <c r="G687" s="77"/>
      <c r="H687" s="77"/>
      <c r="I687" s="77"/>
    </row>
    <row r="688" spans="1:9" ht="16.5" customHeight="1">
      <c r="A688" s="124"/>
      <c r="B688" s="77"/>
      <c r="C688" s="77"/>
      <c r="D688" s="77"/>
      <c r="E688" s="77"/>
      <c r="F688" s="77"/>
      <c r="G688" s="77"/>
      <c r="H688" s="77"/>
      <c r="I688" s="77"/>
    </row>
    <row r="689" spans="1:9" ht="16.5" customHeight="1">
      <c r="A689" s="124"/>
      <c r="B689" s="77"/>
      <c r="C689" s="77"/>
      <c r="D689" s="77"/>
      <c r="E689" s="77"/>
      <c r="F689" s="77"/>
      <c r="G689" s="77"/>
      <c r="H689" s="77"/>
      <c r="I689" s="77"/>
    </row>
    <row r="690" spans="1:9" ht="16.5" customHeight="1">
      <c r="A690" s="124"/>
      <c r="B690" s="77"/>
      <c r="C690" s="77"/>
      <c r="D690" s="77"/>
      <c r="E690" s="77"/>
      <c r="F690" s="77"/>
      <c r="G690" s="77"/>
      <c r="H690" s="77"/>
      <c r="I690" s="77"/>
    </row>
    <row r="691" spans="1:9" ht="16.5" customHeight="1">
      <c r="A691" s="124"/>
      <c r="B691" s="77"/>
      <c r="C691" s="77"/>
      <c r="D691" s="77"/>
      <c r="E691" s="77"/>
      <c r="F691" s="77"/>
      <c r="G691" s="77"/>
      <c r="H691" s="77"/>
      <c r="I691" s="77"/>
    </row>
    <row r="692" spans="1:9" ht="16.5" customHeight="1">
      <c r="A692" s="124"/>
      <c r="B692" s="77"/>
      <c r="C692" s="77"/>
      <c r="D692" s="77"/>
      <c r="E692" s="77"/>
      <c r="F692" s="77"/>
      <c r="G692" s="77"/>
      <c r="H692" s="77"/>
      <c r="I692" s="77"/>
    </row>
    <row r="693" spans="1:9" ht="16.5" customHeight="1">
      <c r="A693" s="124"/>
      <c r="B693" s="77"/>
      <c r="C693" s="77"/>
      <c r="D693" s="77"/>
      <c r="E693" s="77"/>
      <c r="F693" s="77"/>
      <c r="G693" s="77"/>
      <c r="H693" s="77"/>
      <c r="I693" s="77"/>
    </row>
    <row r="694" spans="1:9" ht="16.5" customHeight="1">
      <c r="A694" s="124"/>
      <c r="B694" s="77"/>
      <c r="C694" s="77"/>
      <c r="D694" s="77"/>
      <c r="E694" s="77"/>
      <c r="F694" s="77"/>
      <c r="G694" s="77"/>
      <c r="H694" s="77"/>
      <c r="I694" s="77"/>
    </row>
    <row r="695" spans="1:9" ht="16.5" customHeight="1">
      <c r="A695" s="124"/>
      <c r="B695" s="77"/>
      <c r="C695" s="77"/>
      <c r="D695" s="77"/>
      <c r="E695" s="77"/>
      <c r="F695" s="77"/>
      <c r="G695" s="77"/>
      <c r="H695" s="77"/>
      <c r="I695" s="77"/>
    </row>
    <row r="696" spans="1:9" ht="16.5" customHeight="1">
      <c r="A696" s="124"/>
      <c r="B696" s="77"/>
      <c r="C696" s="77"/>
      <c r="D696" s="77"/>
      <c r="E696" s="77"/>
      <c r="F696" s="77"/>
      <c r="G696" s="77"/>
      <c r="H696" s="77"/>
      <c r="I696" s="77"/>
    </row>
    <row r="697" spans="1:9" ht="16.5" customHeight="1">
      <c r="A697" s="124"/>
      <c r="B697" s="77"/>
      <c r="C697" s="77"/>
      <c r="D697" s="77"/>
      <c r="E697" s="77"/>
      <c r="F697" s="77"/>
      <c r="G697" s="77"/>
      <c r="H697" s="77"/>
      <c r="I697" s="77"/>
    </row>
    <row r="698" spans="1:9" ht="16.5" customHeight="1">
      <c r="A698" s="124"/>
      <c r="B698" s="77"/>
      <c r="C698" s="77"/>
      <c r="D698" s="77"/>
      <c r="E698" s="77"/>
      <c r="F698" s="77"/>
      <c r="G698" s="77"/>
      <c r="H698" s="77"/>
      <c r="I698" s="77"/>
    </row>
    <row r="699" spans="1:9" ht="16.5" customHeight="1">
      <c r="A699" s="124"/>
      <c r="B699" s="77"/>
      <c r="C699" s="77"/>
      <c r="D699" s="77"/>
      <c r="E699" s="77"/>
      <c r="F699" s="77"/>
      <c r="G699" s="77"/>
      <c r="H699" s="77"/>
      <c r="I699" s="77"/>
    </row>
    <row r="700" spans="1:9" ht="16.5" customHeight="1">
      <c r="A700" s="124"/>
      <c r="B700" s="77"/>
      <c r="C700" s="77"/>
      <c r="D700" s="77"/>
      <c r="E700" s="77"/>
      <c r="F700" s="77"/>
      <c r="G700" s="77"/>
      <c r="H700" s="77"/>
      <c r="I700" s="77"/>
    </row>
    <row r="701" spans="1:9" ht="16.5" customHeight="1">
      <c r="A701" s="124"/>
      <c r="B701" s="77"/>
      <c r="C701" s="77"/>
      <c r="D701" s="77"/>
      <c r="E701" s="77"/>
      <c r="F701" s="77"/>
      <c r="G701" s="77"/>
      <c r="H701" s="77"/>
      <c r="I701" s="77"/>
    </row>
    <row r="702" spans="1:9" ht="16.5" customHeight="1">
      <c r="A702" s="124"/>
      <c r="B702" s="77"/>
      <c r="C702" s="77"/>
      <c r="D702" s="77"/>
      <c r="E702" s="77"/>
      <c r="F702" s="77"/>
      <c r="G702" s="77"/>
      <c r="H702" s="77"/>
      <c r="I702" s="77"/>
    </row>
    <row r="703" spans="1:9" ht="16.5" customHeight="1">
      <c r="A703" s="124"/>
      <c r="B703" s="77"/>
      <c r="C703" s="77"/>
      <c r="D703" s="77"/>
      <c r="E703" s="77"/>
      <c r="F703" s="77"/>
      <c r="G703" s="77"/>
      <c r="H703" s="77"/>
      <c r="I703" s="77"/>
    </row>
    <row r="704" spans="1:9" ht="16.5" customHeight="1">
      <c r="A704" s="124"/>
      <c r="B704" s="77"/>
      <c r="C704" s="77"/>
      <c r="D704" s="77"/>
      <c r="E704" s="77"/>
      <c r="F704" s="77"/>
      <c r="G704" s="77"/>
      <c r="H704" s="77"/>
      <c r="I704" s="77"/>
    </row>
    <row r="705" spans="1:9" ht="16.5" customHeight="1">
      <c r="A705" s="124"/>
      <c r="B705" s="77"/>
      <c r="C705" s="77"/>
      <c r="D705" s="77"/>
      <c r="E705" s="77"/>
      <c r="F705" s="77"/>
      <c r="G705" s="77"/>
      <c r="H705" s="77"/>
      <c r="I705" s="77"/>
    </row>
    <row r="706" spans="1:9" ht="16.5" customHeight="1">
      <c r="A706" s="124"/>
      <c r="B706" s="77"/>
      <c r="C706" s="77"/>
      <c r="D706" s="77"/>
      <c r="E706" s="77"/>
      <c r="F706" s="77"/>
      <c r="G706" s="77"/>
      <c r="H706" s="77"/>
      <c r="I706" s="77"/>
    </row>
    <row r="707" spans="1:9" ht="16.5" customHeight="1">
      <c r="A707" s="124"/>
      <c r="B707" s="77"/>
      <c r="C707" s="77"/>
      <c r="D707" s="77"/>
      <c r="E707" s="77"/>
      <c r="F707" s="77"/>
      <c r="G707" s="77"/>
      <c r="H707" s="77"/>
      <c r="I707" s="77"/>
    </row>
    <row r="708" spans="1:9" ht="16.5" customHeight="1">
      <c r="A708" s="124"/>
      <c r="B708" s="77"/>
      <c r="C708" s="77"/>
      <c r="D708" s="77"/>
      <c r="E708" s="77"/>
      <c r="F708" s="77"/>
      <c r="G708" s="77"/>
      <c r="H708" s="77"/>
      <c r="I708" s="77"/>
    </row>
    <row r="709" spans="1:9" ht="16.5" customHeight="1">
      <c r="A709" s="124"/>
      <c r="B709" s="77"/>
      <c r="C709" s="77"/>
      <c r="D709" s="77"/>
      <c r="E709" s="77"/>
      <c r="F709" s="77"/>
      <c r="G709" s="77"/>
      <c r="H709" s="77"/>
      <c r="I709" s="77"/>
    </row>
    <row r="710" spans="1:9" ht="16.5" customHeight="1">
      <c r="A710" s="124"/>
      <c r="B710" s="77"/>
      <c r="C710" s="77"/>
      <c r="D710" s="77"/>
      <c r="E710" s="77"/>
      <c r="F710" s="77"/>
      <c r="G710" s="77"/>
      <c r="H710" s="77"/>
      <c r="I710" s="77"/>
    </row>
    <row r="711" spans="1:9" ht="16.5" customHeight="1">
      <c r="A711" s="124"/>
      <c r="B711" s="77"/>
      <c r="C711" s="77"/>
      <c r="D711" s="77"/>
      <c r="E711" s="77"/>
      <c r="F711" s="77"/>
      <c r="G711" s="77"/>
      <c r="H711" s="77"/>
      <c r="I711" s="77"/>
    </row>
    <row r="712" spans="1:9" ht="16.5" customHeight="1">
      <c r="A712" s="124"/>
      <c r="B712" s="77"/>
      <c r="C712" s="77"/>
      <c r="D712" s="77"/>
      <c r="E712" s="77"/>
      <c r="F712" s="77"/>
      <c r="G712" s="77"/>
      <c r="H712" s="77"/>
      <c r="I712" s="77"/>
    </row>
    <row r="713" spans="1:9" ht="16.5" customHeight="1">
      <c r="A713" s="124"/>
      <c r="B713" s="77"/>
      <c r="C713" s="77"/>
      <c r="D713" s="77"/>
      <c r="E713" s="77"/>
      <c r="F713" s="77"/>
      <c r="G713" s="77"/>
      <c r="H713" s="77"/>
      <c r="I713" s="77"/>
    </row>
    <row r="714" spans="1:9" ht="16.5" customHeight="1">
      <c r="A714" s="124"/>
      <c r="B714" s="77"/>
      <c r="C714" s="77"/>
      <c r="D714" s="77"/>
      <c r="E714" s="77"/>
      <c r="F714" s="77"/>
      <c r="G714" s="77"/>
      <c r="H714" s="77"/>
      <c r="I714" s="77"/>
    </row>
    <row r="715" spans="1:9" ht="16.5" customHeight="1">
      <c r="A715" s="124"/>
      <c r="B715" s="77"/>
      <c r="C715" s="77"/>
      <c r="D715" s="77"/>
      <c r="E715" s="77"/>
      <c r="F715" s="77"/>
      <c r="G715" s="77"/>
      <c r="H715" s="77"/>
      <c r="I715" s="77"/>
    </row>
    <row r="716" spans="1:9" ht="16.5" customHeight="1">
      <c r="A716" s="124"/>
      <c r="B716" s="77"/>
      <c r="C716" s="77"/>
      <c r="D716" s="77"/>
      <c r="E716" s="77"/>
      <c r="F716" s="77"/>
      <c r="G716" s="77"/>
      <c r="H716" s="77"/>
      <c r="I716" s="77"/>
    </row>
    <row r="717" spans="1:9" ht="16.5" customHeight="1">
      <c r="A717" s="124"/>
      <c r="B717" s="77"/>
      <c r="C717" s="77"/>
      <c r="D717" s="77"/>
      <c r="E717" s="77"/>
      <c r="F717" s="77"/>
      <c r="G717" s="77"/>
      <c r="H717" s="77"/>
      <c r="I717" s="77"/>
    </row>
    <row r="718" spans="1:9" ht="16.5" customHeight="1">
      <c r="A718" s="124"/>
      <c r="B718" s="77"/>
      <c r="C718" s="77"/>
      <c r="D718" s="77"/>
      <c r="E718" s="77"/>
      <c r="F718" s="77"/>
      <c r="G718" s="77"/>
      <c r="H718" s="77"/>
      <c r="I718" s="77"/>
    </row>
    <row r="719" spans="1:9" ht="16.5" customHeight="1">
      <c r="A719" s="124"/>
      <c r="B719" s="77"/>
      <c r="C719" s="77"/>
      <c r="D719" s="77"/>
      <c r="E719" s="77"/>
      <c r="F719" s="77"/>
      <c r="G719" s="77"/>
      <c r="H719" s="77"/>
      <c r="I719" s="77"/>
    </row>
    <row r="720" spans="1:9" ht="16.5" customHeight="1">
      <c r="A720" s="124"/>
      <c r="B720" s="77"/>
      <c r="C720" s="77"/>
      <c r="D720" s="77"/>
      <c r="E720" s="77"/>
      <c r="F720" s="77"/>
      <c r="G720" s="77"/>
      <c r="H720" s="77"/>
      <c r="I720" s="77"/>
    </row>
    <row r="721" spans="1:9" ht="16.5" customHeight="1">
      <c r="A721" s="124"/>
      <c r="B721" s="77"/>
      <c r="C721" s="77"/>
      <c r="D721" s="77"/>
      <c r="E721" s="77"/>
      <c r="F721" s="77"/>
      <c r="G721" s="77"/>
      <c r="H721" s="77"/>
      <c r="I721" s="77"/>
    </row>
    <row r="722" spans="1:9" ht="16.5" customHeight="1">
      <c r="A722" s="124"/>
      <c r="B722" s="77"/>
      <c r="C722" s="77"/>
      <c r="D722" s="77"/>
      <c r="E722" s="77"/>
      <c r="F722" s="77"/>
      <c r="G722" s="77"/>
      <c r="H722" s="77"/>
      <c r="I722" s="77"/>
    </row>
    <row r="723" spans="1:9" ht="16.5" customHeight="1">
      <c r="A723" s="124"/>
      <c r="B723" s="77"/>
      <c r="C723" s="77"/>
      <c r="D723" s="77"/>
      <c r="E723" s="77"/>
      <c r="F723" s="77"/>
      <c r="G723" s="77"/>
      <c r="H723" s="77"/>
      <c r="I723" s="77"/>
    </row>
    <row r="724" spans="1:9" ht="16.5" customHeight="1">
      <c r="A724" s="124"/>
      <c r="B724" s="77"/>
      <c r="C724" s="77"/>
      <c r="D724" s="77"/>
      <c r="E724" s="77"/>
      <c r="F724" s="77"/>
      <c r="G724" s="77"/>
      <c r="H724" s="77"/>
      <c r="I724" s="77"/>
    </row>
    <row r="725" spans="1:9" ht="16.5" customHeight="1">
      <c r="A725" s="124"/>
      <c r="B725" s="77"/>
      <c r="C725" s="77"/>
      <c r="D725" s="77"/>
      <c r="E725" s="77"/>
      <c r="F725" s="77"/>
      <c r="G725" s="77"/>
      <c r="H725" s="77"/>
      <c r="I725" s="77"/>
    </row>
    <row r="726" spans="1:9" ht="16.5" customHeight="1">
      <c r="A726" s="124"/>
      <c r="B726" s="77"/>
      <c r="C726" s="77"/>
      <c r="D726" s="77"/>
      <c r="E726" s="77"/>
      <c r="F726" s="77"/>
      <c r="G726" s="77"/>
      <c r="H726" s="77"/>
      <c r="I726" s="77"/>
    </row>
    <row r="727" spans="1:9" ht="16.5" customHeight="1">
      <c r="A727" s="124"/>
      <c r="B727" s="77"/>
      <c r="C727" s="77"/>
      <c r="D727" s="77"/>
      <c r="E727" s="77"/>
      <c r="F727" s="77"/>
      <c r="G727" s="77"/>
      <c r="H727" s="77"/>
      <c r="I727" s="77"/>
    </row>
    <row r="728" spans="1:9" ht="16.5" customHeight="1">
      <c r="A728" s="124"/>
      <c r="B728" s="77"/>
      <c r="C728" s="77"/>
      <c r="D728" s="77"/>
      <c r="E728" s="77"/>
      <c r="F728" s="77"/>
      <c r="G728" s="77"/>
      <c r="H728" s="77"/>
      <c r="I728" s="77"/>
    </row>
    <row r="729" spans="1:9" ht="16.5" customHeight="1">
      <c r="A729" s="124"/>
      <c r="B729" s="77"/>
      <c r="C729" s="77"/>
      <c r="D729" s="77"/>
      <c r="E729" s="77"/>
      <c r="F729" s="77"/>
      <c r="G729" s="77"/>
      <c r="H729" s="77"/>
      <c r="I729" s="77"/>
    </row>
    <row r="730" spans="1:9" ht="16.5" customHeight="1">
      <c r="A730" s="124"/>
      <c r="B730" s="77"/>
      <c r="C730" s="77"/>
      <c r="D730" s="77"/>
      <c r="E730" s="77"/>
      <c r="F730" s="77"/>
      <c r="G730" s="77"/>
      <c r="H730" s="77"/>
      <c r="I730" s="77"/>
    </row>
    <row r="731" spans="1:9" ht="16.5" customHeight="1">
      <c r="A731" s="124"/>
      <c r="B731" s="77"/>
      <c r="C731" s="77"/>
      <c r="D731" s="77"/>
      <c r="E731" s="77"/>
      <c r="F731" s="77"/>
      <c r="G731" s="77"/>
      <c r="H731" s="77"/>
      <c r="I731" s="77"/>
    </row>
    <row r="732" spans="1:9" ht="16.5" customHeight="1">
      <c r="A732" s="124"/>
      <c r="B732" s="77"/>
      <c r="C732" s="77"/>
      <c r="D732" s="77"/>
      <c r="E732" s="77"/>
      <c r="F732" s="77"/>
      <c r="G732" s="77"/>
      <c r="H732" s="77"/>
      <c r="I732" s="77"/>
    </row>
    <row r="733" spans="1:9" ht="16.5" customHeight="1">
      <c r="A733" s="124"/>
      <c r="B733" s="77"/>
      <c r="C733" s="77"/>
      <c r="D733" s="77"/>
      <c r="E733" s="77"/>
      <c r="F733" s="77"/>
      <c r="G733" s="77"/>
      <c r="H733" s="77"/>
      <c r="I733" s="77"/>
    </row>
    <row r="734" spans="1:9" ht="16.5" customHeight="1">
      <c r="A734" s="124"/>
      <c r="B734" s="77"/>
      <c r="C734" s="77"/>
      <c r="D734" s="77"/>
      <c r="E734" s="77"/>
      <c r="F734" s="77"/>
      <c r="G734" s="77"/>
      <c r="H734" s="77"/>
      <c r="I734" s="77"/>
    </row>
    <row r="735" spans="1:9" ht="16.5" customHeight="1">
      <c r="A735" s="124"/>
      <c r="B735" s="77"/>
      <c r="C735" s="77"/>
      <c r="D735" s="77"/>
      <c r="E735" s="77"/>
      <c r="F735" s="77"/>
      <c r="G735" s="77"/>
      <c r="H735" s="77"/>
      <c r="I735" s="77"/>
    </row>
    <row r="736" spans="1:9" ht="16.5" customHeight="1">
      <c r="A736" s="124"/>
      <c r="B736" s="77"/>
      <c r="C736" s="77"/>
      <c r="D736" s="77"/>
      <c r="E736" s="77"/>
      <c r="F736" s="77"/>
      <c r="G736" s="77"/>
      <c r="H736" s="77"/>
      <c r="I736" s="77"/>
    </row>
    <row r="737" spans="1:9" ht="16.5" customHeight="1">
      <c r="A737" s="124"/>
      <c r="B737" s="77"/>
      <c r="C737" s="77"/>
      <c r="D737" s="77"/>
      <c r="E737" s="77"/>
      <c r="F737" s="77"/>
      <c r="G737" s="77"/>
      <c r="H737" s="77"/>
      <c r="I737" s="77"/>
    </row>
    <row r="738" spans="1:9" ht="16.5" customHeight="1">
      <c r="A738" s="124"/>
      <c r="B738" s="77"/>
      <c r="C738" s="77"/>
      <c r="D738" s="77"/>
      <c r="E738" s="77"/>
      <c r="F738" s="77"/>
      <c r="G738" s="77"/>
      <c r="H738" s="77"/>
      <c r="I738" s="77"/>
    </row>
    <row r="739" spans="1:9" ht="16.5" customHeight="1">
      <c r="A739" s="124"/>
      <c r="B739" s="77"/>
      <c r="C739" s="77"/>
      <c r="D739" s="77"/>
      <c r="E739" s="77"/>
      <c r="F739" s="77"/>
      <c r="G739" s="77"/>
      <c r="H739" s="77"/>
      <c r="I739" s="77"/>
    </row>
    <row r="740" spans="1:9" ht="16.5" customHeight="1">
      <c r="A740" s="124"/>
      <c r="B740" s="77"/>
      <c r="C740" s="77"/>
      <c r="D740" s="77"/>
      <c r="E740" s="77"/>
      <c r="F740" s="77"/>
      <c r="G740" s="77"/>
      <c r="H740" s="77"/>
      <c r="I740" s="77"/>
    </row>
    <row r="741" spans="1:9" ht="16.5" customHeight="1">
      <c r="A741" s="124"/>
      <c r="B741" s="77"/>
      <c r="C741" s="77"/>
      <c r="D741" s="77"/>
      <c r="E741" s="77"/>
      <c r="F741" s="77"/>
      <c r="G741" s="77"/>
      <c r="H741" s="77"/>
      <c r="I741" s="77"/>
    </row>
    <row r="742" spans="1:9" ht="16.5" customHeight="1">
      <c r="A742" s="124"/>
      <c r="B742" s="77"/>
      <c r="C742" s="77"/>
      <c r="D742" s="77"/>
      <c r="E742" s="77"/>
      <c r="F742" s="77"/>
      <c r="G742" s="77"/>
      <c r="H742" s="77"/>
      <c r="I742" s="77"/>
    </row>
    <row r="743" spans="1:9" ht="16.5" customHeight="1">
      <c r="A743" s="124"/>
      <c r="B743" s="77"/>
      <c r="C743" s="77"/>
      <c r="D743" s="77"/>
      <c r="E743" s="77"/>
      <c r="F743" s="77"/>
      <c r="G743" s="77"/>
      <c r="H743" s="77"/>
      <c r="I743" s="77"/>
    </row>
    <row r="744" spans="1:9" ht="16.5" customHeight="1">
      <c r="A744" s="124"/>
      <c r="B744" s="77"/>
      <c r="C744" s="77"/>
      <c r="D744" s="77"/>
      <c r="E744" s="77"/>
      <c r="F744" s="77"/>
      <c r="G744" s="77"/>
      <c r="H744" s="77"/>
      <c r="I744" s="77"/>
    </row>
    <row r="745" spans="1:9" ht="16.5" customHeight="1">
      <c r="A745" s="124"/>
      <c r="B745" s="77"/>
      <c r="C745" s="77"/>
      <c r="D745" s="77"/>
      <c r="E745" s="77"/>
      <c r="F745" s="77"/>
      <c r="G745" s="77"/>
      <c r="H745" s="77"/>
      <c r="I745" s="77"/>
    </row>
    <row r="746" spans="1:9" ht="16.5" customHeight="1">
      <c r="A746" s="124"/>
      <c r="B746" s="77"/>
      <c r="C746" s="77"/>
      <c r="D746" s="77"/>
      <c r="E746" s="77"/>
      <c r="F746" s="77"/>
      <c r="G746" s="77"/>
      <c r="H746" s="77"/>
      <c r="I746" s="77"/>
    </row>
    <row r="747" spans="1:9" ht="16.5" customHeight="1">
      <c r="A747" s="124"/>
      <c r="B747" s="77"/>
      <c r="C747" s="77"/>
      <c r="D747" s="77"/>
      <c r="E747" s="77"/>
      <c r="F747" s="77"/>
      <c r="G747" s="77"/>
      <c r="H747" s="77"/>
      <c r="I747" s="77"/>
    </row>
    <row r="748" spans="1:9" ht="16.5" customHeight="1">
      <c r="A748" s="124"/>
      <c r="B748" s="77"/>
      <c r="C748" s="77"/>
      <c r="D748" s="77"/>
      <c r="E748" s="77"/>
      <c r="F748" s="77"/>
      <c r="G748" s="77"/>
      <c r="H748" s="77"/>
      <c r="I748" s="77"/>
    </row>
    <row r="749" spans="1:9" ht="16.5" customHeight="1">
      <c r="A749" s="124"/>
      <c r="B749" s="77"/>
      <c r="C749" s="77"/>
      <c r="D749" s="77"/>
      <c r="E749" s="77"/>
      <c r="F749" s="77"/>
      <c r="G749" s="77"/>
      <c r="H749" s="77"/>
      <c r="I749" s="77"/>
    </row>
    <row r="750" spans="1:9" ht="16.5" customHeight="1">
      <c r="A750" s="124"/>
      <c r="B750" s="77"/>
      <c r="C750" s="77"/>
      <c r="D750" s="77"/>
      <c r="E750" s="77"/>
      <c r="F750" s="77"/>
      <c r="G750" s="77"/>
      <c r="H750" s="77"/>
      <c r="I750" s="77"/>
    </row>
    <row r="751" spans="1:9" ht="16.5" customHeight="1">
      <c r="A751" s="124"/>
      <c r="B751" s="77"/>
      <c r="C751" s="77"/>
      <c r="D751" s="77"/>
      <c r="E751" s="77"/>
      <c r="F751" s="77"/>
      <c r="G751" s="77"/>
      <c r="H751" s="77"/>
      <c r="I751" s="77"/>
    </row>
    <row r="752" spans="1:9" ht="16.5" customHeight="1">
      <c r="A752" s="124"/>
      <c r="B752" s="77"/>
      <c r="C752" s="77"/>
      <c r="D752" s="77"/>
      <c r="E752" s="77"/>
      <c r="F752" s="77"/>
      <c r="G752" s="77"/>
      <c r="H752" s="77"/>
      <c r="I752" s="77"/>
    </row>
    <row r="753" spans="1:9" ht="16.5" customHeight="1">
      <c r="A753" s="124"/>
      <c r="B753" s="77"/>
      <c r="C753" s="77"/>
      <c r="D753" s="77"/>
      <c r="E753" s="77"/>
      <c r="F753" s="77"/>
      <c r="G753" s="77"/>
      <c r="H753" s="77"/>
      <c r="I753" s="77"/>
    </row>
    <row r="754" spans="1:9" ht="16.5" customHeight="1">
      <c r="A754" s="124"/>
      <c r="B754" s="77"/>
      <c r="C754" s="77"/>
      <c r="D754" s="77"/>
      <c r="E754" s="77"/>
      <c r="F754" s="77"/>
      <c r="G754" s="77"/>
      <c r="H754" s="77"/>
      <c r="I754" s="77"/>
    </row>
    <row r="755" spans="1:9" ht="16.5" customHeight="1">
      <c r="A755" s="124"/>
      <c r="B755" s="77"/>
      <c r="C755" s="77"/>
      <c r="D755" s="77"/>
      <c r="E755" s="77"/>
      <c r="F755" s="77"/>
      <c r="G755" s="77"/>
      <c r="H755" s="77"/>
      <c r="I755" s="77"/>
    </row>
    <row r="756" spans="1:9" ht="16.5" customHeight="1">
      <c r="A756" s="124"/>
      <c r="B756" s="77"/>
      <c r="C756" s="77"/>
      <c r="D756" s="77"/>
      <c r="E756" s="77"/>
      <c r="F756" s="77"/>
      <c r="G756" s="77"/>
      <c r="H756" s="77"/>
      <c r="I756" s="77"/>
    </row>
    <row r="757" spans="1:9" ht="16.5" customHeight="1">
      <c r="A757" s="124"/>
      <c r="B757" s="77"/>
      <c r="C757" s="77"/>
      <c r="D757" s="77"/>
      <c r="E757" s="77"/>
      <c r="F757" s="77"/>
      <c r="G757" s="77"/>
      <c r="H757" s="77"/>
      <c r="I757" s="77"/>
    </row>
    <row r="758" spans="1:9" ht="16.5" customHeight="1">
      <c r="A758" s="124"/>
      <c r="B758" s="77"/>
      <c r="C758" s="77"/>
      <c r="D758" s="77"/>
      <c r="E758" s="77"/>
      <c r="F758" s="77"/>
      <c r="G758" s="77"/>
      <c r="H758" s="77"/>
      <c r="I758" s="77"/>
    </row>
    <row r="759" spans="1:9" ht="16.5" customHeight="1">
      <c r="A759" s="124"/>
      <c r="B759" s="77"/>
      <c r="C759" s="77"/>
      <c r="D759" s="77"/>
      <c r="E759" s="77"/>
      <c r="F759" s="77"/>
      <c r="G759" s="77"/>
      <c r="H759" s="77"/>
      <c r="I759" s="77"/>
    </row>
    <row r="760" spans="1:9" ht="16.5" customHeight="1">
      <c r="A760" s="124"/>
      <c r="B760" s="77"/>
      <c r="C760" s="77"/>
      <c r="D760" s="77"/>
      <c r="E760" s="77"/>
      <c r="F760" s="77"/>
      <c r="G760" s="77"/>
      <c r="H760" s="77"/>
      <c r="I760" s="77"/>
    </row>
    <row r="761" spans="1:9" ht="16.5" customHeight="1">
      <c r="A761" s="124"/>
      <c r="B761" s="77"/>
      <c r="C761" s="77"/>
      <c r="D761" s="77"/>
      <c r="E761" s="77"/>
      <c r="F761" s="77"/>
      <c r="G761" s="77"/>
      <c r="H761" s="77"/>
      <c r="I761" s="77"/>
    </row>
    <row r="762" spans="1:9" ht="16.5" customHeight="1">
      <c r="A762" s="124"/>
      <c r="B762" s="77"/>
      <c r="C762" s="77"/>
      <c r="D762" s="77"/>
      <c r="E762" s="77"/>
      <c r="F762" s="77"/>
      <c r="G762" s="77"/>
      <c r="H762" s="77"/>
      <c r="I762" s="77"/>
    </row>
    <row r="763" spans="1:9" ht="16.5" customHeight="1">
      <c r="A763" s="124"/>
      <c r="B763" s="77"/>
      <c r="C763" s="77"/>
      <c r="D763" s="77"/>
      <c r="E763" s="77"/>
      <c r="F763" s="77"/>
      <c r="G763" s="77"/>
      <c r="H763" s="77"/>
      <c r="I763" s="77"/>
    </row>
    <row r="764" spans="1:9" ht="16.5" customHeight="1">
      <c r="A764" s="124"/>
      <c r="B764" s="77"/>
      <c r="C764" s="77"/>
      <c r="D764" s="77"/>
      <c r="E764" s="77"/>
      <c r="F764" s="77"/>
      <c r="G764" s="77"/>
      <c r="H764" s="77"/>
      <c r="I764" s="77"/>
    </row>
    <row r="765" spans="1:9" ht="16.5" customHeight="1">
      <c r="A765" s="124"/>
      <c r="B765" s="77"/>
      <c r="C765" s="77"/>
      <c r="D765" s="77"/>
      <c r="E765" s="77"/>
      <c r="F765" s="77"/>
      <c r="G765" s="77"/>
      <c r="H765" s="77"/>
      <c r="I765" s="77"/>
    </row>
    <row r="766" spans="1:9" ht="16.5" customHeight="1">
      <c r="A766" s="124"/>
      <c r="B766" s="77"/>
      <c r="C766" s="77"/>
      <c r="D766" s="77"/>
      <c r="E766" s="77"/>
      <c r="F766" s="77"/>
      <c r="G766" s="77"/>
      <c r="H766" s="77"/>
      <c r="I766" s="77"/>
    </row>
    <row r="767" spans="1:9" ht="16.5" customHeight="1">
      <c r="A767" s="124"/>
      <c r="B767" s="77"/>
      <c r="C767" s="77"/>
      <c r="D767" s="77"/>
      <c r="E767" s="77"/>
      <c r="F767" s="77"/>
      <c r="G767" s="77"/>
      <c r="H767" s="77"/>
      <c r="I767" s="77"/>
    </row>
    <row r="768" spans="1:9" ht="16.5" customHeight="1">
      <c r="A768" s="124"/>
      <c r="B768" s="77"/>
      <c r="C768" s="77"/>
      <c r="D768" s="77"/>
      <c r="E768" s="77"/>
      <c r="F768" s="77"/>
      <c r="G768" s="77"/>
      <c r="H768" s="77"/>
      <c r="I768" s="77"/>
    </row>
    <row r="769" spans="1:9" ht="16.5" customHeight="1">
      <c r="A769" s="124"/>
      <c r="B769" s="77"/>
      <c r="C769" s="77"/>
      <c r="D769" s="77"/>
      <c r="E769" s="77"/>
      <c r="F769" s="77"/>
      <c r="G769" s="77"/>
      <c r="H769" s="77"/>
      <c r="I769" s="77"/>
    </row>
    <row r="770" spans="1:9" ht="16.5" customHeight="1">
      <c r="A770" s="124"/>
      <c r="B770" s="77"/>
      <c r="C770" s="77"/>
      <c r="D770" s="77"/>
      <c r="E770" s="77"/>
      <c r="F770" s="77"/>
      <c r="G770" s="77"/>
      <c r="H770" s="77"/>
      <c r="I770" s="77"/>
    </row>
    <row r="771" spans="1:9" ht="16.5" customHeight="1">
      <c r="A771" s="124"/>
      <c r="B771" s="77"/>
      <c r="C771" s="77"/>
      <c r="D771" s="77"/>
      <c r="E771" s="77"/>
      <c r="F771" s="77"/>
      <c r="G771" s="77"/>
      <c r="H771" s="77"/>
      <c r="I771" s="77"/>
    </row>
    <row r="772" spans="1:9" ht="16.5" customHeight="1">
      <c r="A772" s="124"/>
      <c r="B772" s="77"/>
      <c r="C772" s="77"/>
      <c r="D772" s="77"/>
      <c r="E772" s="77"/>
      <c r="F772" s="77"/>
      <c r="G772" s="77"/>
      <c r="H772" s="77"/>
      <c r="I772" s="77"/>
    </row>
    <row r="773" spans="1:9" ht="16.5" customHeight="1">
      <c r="A773" s="124"/>
      <c r="B773" s="77"/>
      <c r="C773" s="77"/>
      <c r="D773" s="77"/>
      <c r="E773" s="77"/>
      <c r="F773" s="77"/>
      <c r="G773" s="77"/>
      <c r="H773" s="77"/>
      <c r="I773" s="77"/>
    </row>
    <row r="774" spans="1:9" ht="16.5" customHeight="1">
      <c r="A774" s="124"/>
      <c r="B774" s="77"/>
      <c r="C774" s="77"/>
      <c r="D774" s="77"/>
      <c r="E774" s="77"/>
      <c r="F774" s="77"/>
      <c r="G774" s="77"/>
      <c r="H774" s="77"/>
      <c r="I774" s="77"/>
    </row>
    <row r="775" spans="1:9" ht="16.5" customHeight="1">
      <c r="A775" s="124"/>
      <c r="B775" s="77"/>
      <c r="C775" s="77"/>
      <c r="D775" s="77"/>
      <c r="E775" s="77"/>
      <c r="F775" s="77"/>
      <c r="G775" s="77"/>
      <c r="H775" s="77"/>
      <c r="I775" s="77"/>
    </row>
    <row r="776" spans="1:9" ht="16.5" customHeight="1">
      <c r="A776" s="124"/>
      <c r="B776" s="77"/>
      <c r="C776" s="77"/>
      <c r="D776" s="77"/>
      <c r="E776" s="77"/>
      <c r="F776" s="77"/>
      <c r="G776" s="77"/>
      <c r="H776" s="77"/>
      <c r="I776" s="77"/>
    </row>
    <row r="777" spans="1:9" ht="16.5" customHeight="1">
      <c r="A777" s="124"/>
      <c r="B777" s="77"/>
      <c r="C777" s="77"/>
      <c r="D777" s="77"/>
      <c r="E777" s="77"/>
      <c r="F777" s="77"/>
      <c r="G777" s="77"/>
      <c r="H777" s="77"/>
      <c r="I777" s="77"/>
    </row>
    <row r="778" spans="1:9" ht="16.5" customHeight="1">
      <c r="A778" s="124"/>
      <c r="B778" s="77"/>
      <c r="C778" s="77"/>
      <c r="D778" s="77"/>
      <c r="E778" s="77"/>
      <c r="F778" s="77"/>
      <c r="G778" s="77"/>
      <c r="H778" s="77"/>
      <c r="I778" s="77"/>
    </row>
    <row r="779" spans="1:9" ht="16.5" customHeight="1">
      <c r="A779" s="124"/>
      <c r="B779" s="77"/>
      <c r="C779" s="77"/>
      <c r="D779" s="77"/>
      <c r="E779" s="77"/>
      <c r="F779" s="77"/>
      <c r="G779" s="77"/>
      <c r="H779" s="77"/>
      <c r="I779" s="77"/>
    </row>
    <row r="780" spans="1:9" ht="16.5" customHeight="1">
      <c r="A780" s="124"/>
      <c r="B780" s="77"/>
      <c r="C780" s="77"/>
      <c r="D780" s="77"/>
      <c r="E780" s="77"/>
      <c r="F780" s="77"/>
      <c r="G780" s="77"/>
      <c r="H780" s="77"/>
      <c r="I780" s="77"/>
    </row>
    <row r="781" spans="1:9" ht="16.5" customHeight="1">
      <c r="A781" s="124"/>
      <c r="B781" s="77"/>
      <c r="C781" s="77"/>
      <c r="D781" s="77"/>
      <c r="E781" s="77"/>
      <c r="F781" s="77"/>
      <c r="G781" s="77"/>
      <c r="H781" s="77"/>
      <c r="I781" s="77"/>
    </row>
    <row r="782" spans="1:9" ht="16.5" customHeight="1">
      <c r="A782" s="124"/>
      <c r="B782" s="77"/>
      <c r="C782" s="77"/>
      <c r="D782" s="77"/>
      <c r="E782" s="77"/>
      <c r="F782" s="77"/>
      <c r="G782" s="77"/>
      <c r="H782" s="77"/>
      <c r="I782" s="77"/>
    </row>
    <row r="783" spans="1:9" ht="16.5" customHeight="1">
      <c r="A783" s="124"/>
      <c r="B783" s="77"/>
      <c r="C783" s="77"/>
      <c r="D783" s="77"/>
      <c r="E783" s="77"/>
      <c r="F783" s="77"/>
      <c r="G783" s="77"/>
      <c r="H783" s="77"/>
      <c r="I783" s="77"/>
    </row>
    <row r="784" spans="1:9" ht="16.5" customHeight="1">
      <c r="A784" s="124"/>
      <c r="B784" s="77"/>
      <c r="C784" s="77"/>
      <c r="D784" s="77"/>
      <c r="E784" s="77"/>
      <c r="F784" s="77"/>
      <c r="G784" s="77"/>
      <c r="H784" s="77"/>
      <c r="I784" s="77"/>
    </row>
    <row r="785" spans="1:9" ht="16.5" customHeight="1">
      <c r="A785" s="124"/>
      <c r="B785" s="77"/>
      <c r="C785" s="77"/>
      <c r="D785" s="77"/>
      <c r="E785" s="77"/>
      <c r="F785" s="77"/>
      <c r="G785" s="77"/>
      <c r="H785" s="77"/>
      <c r="I785" s="77"/>
    </row>
    <row r="786" spans="1:9" ht="16.5" customHeight="1">
      <c r="A786" s="124"/>
      <c r="B786" s="77"/>
      <c r="C786" s="77"/>
      <c r="D786" s="77"/>
      <c r="E786" s="77"/>
      <c r="F786" s="77"/>
      <c r="G786" s="77"/>
      <c r="H786" s="77"/>
      <c r="I786" s="77"/>
    </row>
    <row r="787" spans="1:9" ht="16.5" customHeight="1">
      <c r="A787" s="124"/>
      <c r="B787" s="77"/>
      <c r="C787" s="77"/>
      <c r="D787" s="77"/>
      <c r="E787" s="77"/>
      <c r="F787" s="77"/>
      <c r="G787" s="77"/>
      <c r="H787" s="77"/>
      <c r="I787" s="77"/>
    </row>
    <row r="788" spans="1:9" ht="16.5" customHeight="1">
      <c r="A788" s="124"/>
      <c r="B788" s="77"/>
      <c r="C788" s="77"/>
      <c r="D788" s="77"/>
      <c r="E788" s="77"/>
      <c r="F788" s="77"/>
      <c r="G788" s="77"/>
      <c r="H788" s="77"/>
      <c r="I788" s="77"/>
    </row>
    <row r="789" spans="1:9" ht="16.5" customHeight="1">
      <c r="A789" s="124"/>
      <c r="B789" s="77"/>
      <c r="C789" s="77"/>
      <c r="D789" s="77"/>
      <c r="E789" s="77"/>
      <c r="F789" s="77"/>
      <c r="G789" s="77"/>
      <c r="H789" s="77"/>
      <c r="I789" s="77"/>
    </row>
    <row r="790" spans="1:9" ht="16.5" customHeight="1">
      <c r="A790" s="124"/>
      <c r="B790" s="77"/>
      <c r="C790" s="77"/>
      <c r="D790" s="77"/>
      <c r="E790" s="77"/>
      <c r="F790" s="77"/>
      <c r="G790" s="77"/>
      <c r="H790" s="77"/>
      <c r="I790" s="77"/>
    </row>
    <row r="791" spans="1:9" ht="16.5" customHeight="1">
      <c r="A791" s="124"/>
      <c r="B791" s="77"/>
      <c r="C791" s="77"/>
      <c r="D791" s="77"/>
      <c r="E791" s="77"/>
      <c r="F791" s="77"/>
      <c r="G791" s="77"/>
      <c r="H791" s="77"/>
      <c r="I791" s="77"/>
    </row>
    <row r="792" spans="1:9" ht="16.5" customHeight="1">
      <c r="A792" s="124"/>
      <c r="B792" s="77"/>
      <c r="C792" s="77"/>
      <c r="D792" s="77"/>
      <c r="E792" s="77"/>
      <c r="F792" s="77"/>
      <c r="G792" s="77"/>
      <c r="H792" s="77"/>
      <c r="I792" s="77"/>
    </row>
    <row r="793" spans="1:9" ht="16.5" customHeight="1">
      <c r="A793" s="124"/>
      <c r="B793" s="77"/>
      <c r="C793" s="77"/>
      <c r="D793" s="77"/>
      <c r="E793" s="77"/>
      <c r="F793" s="77"/>
      <c r="G793" s="77"/>
      <c r="H793" s="77"/>
      <c r="I793" s="77"/>
    </row>
    <row r="794" spans="1:9" ht="16.5" customHeight="1">
      <c r="A794" s="124"/>
      <c r="B794" s="77"/>
      <c r="C794" s="77"/>
      <c r="D794" s="77"/>
      <c r="E794" s="77"/>
      <c r="F794" s="77"/>
      <c r="G794" s="77"/>
      <c r="H794" s="77"/>
      <c r="I794" s="77"/>
    </row>
    <row r="795" spans="1:9" ht="16.5" customHeight="1">
      <c r="A795" s="124"/>
      <c r="B795" s="77"/>
      <c r="C795" s="77"/>
      <c r="D795" s="77"/>
      <c r="E795" s="77"/>
      <c r="F795" s="77"/>
      <c r="G795" s="77"/>
      <c r="H795" s="77"/>
      <c r="I795" s="77"/>
    </row>
    <row r="796" spans="1:9" ht="16.5" customHeight="1">
      <c r="A796" s="124"/>
      <c r="B796" s="77"/>
      <c r="C796" s="77"/>
      <c r="D796" s="77"/>
      <c r="E796" s="77"/>
      <c r="F796" s="77"/>
      <c r="G796" s="77"/>
      <c r="H796" s="77"/>
      <c r="I796" s="77"/>
    </row>
    <row r="797" spans="1:9" ht="16.5" customHeight="1">
      <c r="A797" s="124"/>
      <c r="B797" s="77"/>
      <c r="C797" s="77"/>
      <c r="D797" s="77"/>
      <c r="E797" s="77"/>
      <c r="F797" s="77"/>
      <c r="G797" s="77"/>
      <c r="H797" s="77"/>
      <c r="I797" s="77"/>
    </row>
    <row r="798" spans="1:9" ht="16.5" customHeight="1">
      <c r="A798" s="124"/>
      <c r="B798" s="77"/>
      <c r="C798" s="77"/>
      <c r="D798" s="77"/>
      <c r="E798" s="77"/>
      <c r="F798" s="77"/>
      <c r="G798" s="77"/>
      <c r="H798" s="77"/>
      <c r="I798" s="77"/>
    </row>
    <row r="799" spans="1:9" ht="16.5" customHeight="1">
      <c r="A799" s="124"/>
      <c r="B799" s="77"/>
      <c r="C799" s="77"/>
      <c r="D799" s="77"/>
      <c r="E799" s="77"/>
      <c r="F799" s="77"/>
      <c r="G799" s="77"/>
      <c r="H799" s="77"/>
      <c r="I799" s="77"/>
    </row>
    <row r="800" spans="1:9" ht="16.5" customHeight="1">
      <c r="A800" s="124"/>
      <c r="B800" s="77"/>
      <c r="C800" s="77"/>
      <c r="D800" s="77"/>
      <c r="E800" s="77"/>
      <c r="F800" s="77"/>
      <c r="G800" s="77"/>
      <c r="H800" s="77"/>
      <c r="I800" s="77"/>
    </row>
    <row r="801" spans="1:9" ht="16.5" customHeight="1">
      <c r="A801" s="124"/>
      <c r="B801" s="77"/>
      <c r="C801" s="77"/>
      <c r="D801" s="77"/>
      <c r="E801" s="77"/>
      <c r="F801" s="77"/>
      <c r="G801" s="77"/>
      <c r="H801" s="77"/>
      <c r="I801" s="77"/>
    </row>
    <row r="802" spans="1:9" ht="16.5" customHeight="1">
      <c r="A802" s="124"/>
      <c r="B802" s="77"/>
      <c r="C802" s="77"/>
      <c r="D802" s="77"/>
      <c r="E802" s="77"/>
      <c r="F802" s="77"/>
      <c r="G802" s="77"/>
      <c r="H802" s="77"/>
      <c r="I802" s="77"/>
    </row>
    <row r="803" spans="1:9" ht="16.5" customHeight="1">
      <c r="A803" s="124"/>
      <c r="B803" s="77"/>
      <c r="C803" s="77"/>
      <c r="D803" s="77"/>
      <c r="E803" s="77"/>
      <c r="F803" s="77"/>
      <c r="G803" s="77"/>
      <c r="H803" s="77"/>
      <c r="I803" s="77"/>
    </row>
    <row r="804" spans="1:9" ht="16.5" customHeight="1">
      <c r="A804" s="124"/>
      <c r="B804" s="77"/>
      <c r="C804" s="77"/>
      <c r="D804" s="77"/>
      <c r="E804" s="77"/>
      <c r="F804" s="77"/>
      <c r="G804" s="77"/>
      <c r="H804" s="77"/>
      <c r="I804" s="77"/>
    </row>
    <row r="805" spans="1:9" ht="16.5" customHeight="1">
      <c r="A805" s="124"/>
      <c r="B805" s="77"/>
      <c r="C805" s="77"/>
      <c r="D805" s="77"/>
      <c r="E805" s="77"/>
      <c r="F805" s="77"/>
      <c r="G805" s="77"/>
      <c r="H805" s="77"/>
      <c r="I805" s="77"/>
    </row>
    <row r="806" spans="1:9" ht="16.5" customHeight="1">
      <c r="A806" s="124"/>
      <c r="B806" s="77"/>
      <c r="C806" s="77"/>
      <c r="D806" s="77"/>
      <c r="E806" s="77"/>
      <c r="F806" s="77"/>
      <c r="G806" s="77"/>
      <c r="H806" s="77"/>
      <c r="I806" s="77"/>
    </row>
    <row r="807" spans="1:9" ht="16.5" customHeight="1">
      <c r="A807" s="124"/>
      <c r="B807" s="77"/>
      <c r="C807" s="77"/>
      <c r="D807" s="77"/>
      <c r="E807" s="77"/>
      <c r="F807" s="77"/>
      <c r="G807" s="77"/>
      <c r="H807" s="77"/>
      <c r="I807" s="77"/>
    </row>
    <row r="808" spans="1:9" ht="16.5" customHeight="1">
      <c r="A808" s="124"/>
      <c r="B808" s="77"/>
      <c r="C808" s="77"/>
      <c r="D808" s="77"/>
      <c r="E808" s="77"/>
      <c r="F808" s="77"/>
      <c r="G808" s="77"/>
      <c r="H808" s="77"/>
      <c r="I808" s="77"/>
    </row>
    <row r="809" spans="1:9" ht="16.5" customHeight="1">
      <c r="A809" s="124"/>
      <c r="B809" s="77"/>
      <c r="C809" s="77"/>
      <c r="D809" s="77"/>
      <c r="E809" s="77"/>
      <c r="F809" s="77"/>
      <c r="G809" s="77"/>
      <c r="H809" s="77"/>
      <c r="I809" s="77"/>
    </row>
    <row r="810" spans="1:9" ht="16.5" customHeight="1">
      <c r="A810" s="124"/>
      <c r="B810" s="77"/>
      <c r="C810" s="77"/>
      <c r="D810" s="77"/>
      <c r="E810" s="77"/>
      <c r="F810" s="77"/>
      <c r="G810" s="77"/>
      <c r="H810" s="77"/>
      <c r="I810" s="77"/>
    </row>
    <row r="811" spans="1:9" ht="16.5" customHeight="1">
      <c r="A811" s="124"/>
      <c r="B811" s="77"/>
      <c r="C811" s="77"/>
      <c r="D811" s="77"/>
      <c r="E811" s="77"/>
      <c r="F811" s="77"/>
      <c r="G811" s="77"/>
      <c r="H811" s="77"/>
      <c r="I811" s="77"/>
    </row>
    <row r="812" spans="1:9" ht="16.5" customHeight="1">
      <c r="A812" s="124"/>
      <c r="B812" s="77"/>
      <c r="C812" s="77"/>
      <c r="D812" s="77"/>
      <c r="E812" s="77"/>
      <c r="F812" s="77"/>
      <c r="G812" s="77"/>
      <c r="H812" s="77"/>
      <c r="I812" s="77"/>
    </row>
    <row r="813" spans="1:9" ht="16.5" customHeight="1">
      <c r="A813" s="124"/>
      <c r="B813" s="77"/>
      <c r="C813" s="77"/>
      <c r="D813" s="77"/>
      <c r="E813" s="77"/>
      <c r="F813" s="77"/>
      <c r="G813" s="77"/>
      <c r="H813" s="77"/>
      <c r="I813" s="77"/>
    </row>
    <row r="814" spans="1:9" ht="16.5" customHeight="1">
      <c r="A814" s="124"/>
      <c r="B814" s="77"/>
      <c r="C814" s="77"/>
      <c r="D814" s="77"/>
      <c r="E814" s="77"/>
      <c r="F814" s="77"/>
      <c r="G814" s="77"/>
      <c r="H814" s="77"/>
      <c r="I814" s="77"/>
    </row>
    <row r="815" spans="1:9" ht="16.5" customHeight="1">
      <c r="A815" s="124"/>
      <c r="B815" s="77"/>
      <c r="C815" s="77"/>
      <c r="D815" s="77"/>
      <c r="E815" s="77"/>
      <c r="F815" s="77"/>
      <c r="G815" s="77"/>
      <c r="H815" s="77"/>
      <c r="I815" s="77"/>
    </row>
    <row r="816" spans="1:9" ht="16.5" customHeight="1">
      <c r="A816" s="124"/>
      <c r="B816" s="77"/>
      <c r="C816" s="77"/>
      <c r="D816" s="77"/>
      <c r="E816" s="77"/>
      <c r="F816" s="77"/>
      <c r="G816" s="77"/>
      <c r="H816" s="77"/>
      <c r="I816" s="77"/>
    </row>
    <row r="817" spans="1:9" ht="16.5" customHeight="1">
      <c r="A817" s="124"/>
      <c r="B817" s="77"/>
      <c r="C817" s="77"/>
      <c r="D817" s="77"/>
      <c r="E817" s="77"/>
      <c r="F817" s="77"/>
      <c r="G817" s="77"/>
      <c r="H817" s="77"/>
      <c r="I817" s="77"/>
    </row>
    <row r="818" spans="1:9" ht="16.5" customHeight="1">
      <c r="A818" s="124"/>
      <c r="B818" s="77"/>
      <c r="C818" s="77"/>
      <c r="D818" s="77"/>
      <c r="E818" s="77"/>
      <c r="F818" s="77"/>
      <c r="G818" s="77"/>
      <c r="H818" s="77"/>
      <c r="I818" s="77"/>
    </row>
    <row r="819" spans="1:9" ht="16.5" customHeight="1">
      <c r="A819" s="124"/>
      <c r="B819" s="77"/>
      <c r="C819" s="77"/>
      <c r="D819" s="77"/>
      <c r="E819" s="77"/>
      <c r="F819" s="77"/>
      <c r="G819" s="77"/>
      <c r="H819" s="77"/>
      <c r="I819" s="77"/>
    </row>
    <row r="820" spans="1:9" ht="16.5" customHeight="1">
      <c r="A820" s="124"/>
      <c r="B820" s="77"/>
      <c r="C820" s="77"/>
      <c r="D820" s="77"/>
      <c r="E820" s="77"/>
      <c r="F820" s="77"/>
      <c r="G820" s="77"/>
      <c r="H820" s="77"/>
      <c r="I820" s="77"/>
    </row>
    <row r="821" spans="1:9" ht="16.5" customHeight="1">
      <c r="A821" s="124"/>
      <c r="B821" s="77"/>
      <c r="C821" s="77"/>
      <c r="D821" s="77"/>
      <c r="E821" s="77"/>
      <c r="F821" s="77"/>
      <c r="G821" s="77"/>
      <c r="H821" s="77"/>
      <c r="I821" s="77"/>
    </row>
    <row r="822" spans="1:9" ht="16.5" customHeight="1">
      <c r="A822" s="124"/>
      <c r="B822" s="77"/>
      <c r="C822" s="77"/>
      <c r="D822" s="77"/>
      <c r="E822" s="77"/>
      <c r="F822" s="77"/>
      <c r="G822" s="77"/>
      <c r="H822" s="77"/>
      <c r="I822" s="77"/>
    </row>
    <row r="823" spans="1:9" ht="16.5" customHeight="1">
      <c r="A823" s="124"/>
      <c r="B823" s="77"/>
      <c r="C823" s="77"/>
      <c r="D823" s="77"/>
      <c r="E823" s="77"/>
      <c r="F823" s="77"/>
      <c r="G823" s="77"/>
      <c r="H823" s="77"/>
      <c r="I823" s="77"/>
    </row>
    <row r="824" spans="1:9" ht="16.5" customHeight="1">
      <c r="A824" s="124"/>
      <c r="B824" s="77"/>
      <c r="C824" s="77"/>
      <c r="D824" s="77"/>
      <c r="E824" s="77"/>
      <c r="F824" s="77"/>
      <c r="G824" s="77"/>
      <c r="H824" s="77"/>
      <c r="I824" s="77"/>
    </row>
    <row r="825" spans="1:9" ht="16.5" customHeight="1">
      <c r="A825" s="124"/>
      <c r="B825" s="77"/>
      <c r="C825" s="77"/>
      <c r="D825" s="77"/>
      <c r="E825" s="77"/>
      <c r="F825" s="77"/>
      <c r="G825" s="77"/>
      <c r="H825" s="77"/>
      <c r="I825" s="77"/>
    </row>
    <row r="826" spans="1:9" ht="16.5" customHeight="1">
      <c r="A826" s="124"/>
      <c r="B826" s="77"/>
      <c r="C826" s="77"/>
      <c r="D826" s="77"/>
      <c r="E826" s="77"/>
      <c r="F826" s="77"/>
      <c r="G826" s="77"/>
      <c r="H826" s="77"/>
      <c r="I826" s="77"/>
    </row>
    <row r="827" spans="1:9" ht="16.5" customHeight="1">
      <c r="A827" s="124"/>
      <c r="B827" s="77"/>
      <c r="C827" s="77"/>
      <c r="D827" s="77"/>
      <c r="E827" s="77"/>
      <c r="F827" s="77"/>
      <c r="G827" s="77"/>
      <c r="H827" s="77"/>
      <c r="I827" s="77"/>
    </row>
    <row r="828" spans="1:9" ht="16.5" customHeight="1">
      <c r="A828" s="124"/>
      <c r="B828" s="77"/>
      <c r="C828" s="77"/>
      <c r="D828" s="77"/>
      <c r="E828" s="77"/>
      <c r="F828" s="77"/>
      <c r="G828" s="77"/>
      <c r="H828" s="77"/>
      <c r="I828" s="77"/>
    </row>
    <row r="829" spans="1:9" ht="16.5" customHeight="1">
      <c r="A829" s="124"/>
      <c r="B829" s="77"/>
      <c r="C829" s="77"/>
      <c r="D829" s="77"/>
      <c r="E829" s="77"/>
      <c r="F829" s="77"/>
      <c r="G829" s="77"/>
      <c r="H829" s="77"/>
      <c r="I829" s="77"/>
    </row>
    <row r="830" spans="1:9" ht="16.5" customHeight="1">
      <c r="A830" s="124"/>
      <c r="B830" s="77"/>
      <c r="C830" s="77"/>
      <c r="D830" s="77"/>
      <c r="E830" s="77"/>
      <c r="F830" s="77"/>
      <c r="G830" s="77"/>
      <c r="H830" s="77"/>
      <c r="I830" s="77"/>
    </row>
    <row r="831" spans="1:9" ht="16.5" customHeight="1">
      <c r="A831" s="124"/>
      <c r="B831" s="77"/>
      <c r="C831" s="77"/>
      <c r="D831" s="77"/>
      <c r="E831" s="77"/>
      <c r="F831" s="77"/>
      <c r="G831" s="77"/>
      <c r="H831" s="77"/>
      <c r="I831" s="77"/>
    </row>
    <row r="832" spans="1:9" ht="16.5" customHeight="1">
      <c r="A832" s="124"/>
      <c r="B832" s="77"/>
      <c r="C832" s="77"/>
      <c r="D832" s="77"/>
      <c r="E832" s="77"/>
      <c r="F832" s="77"/>
      <c r="G832" s="77"/>
      <c r="H832" s="77"/>
      <c r="I832" s="77"/>
    </row>
    <row r="833" spans="1:9" ht="16.5" customHeight="1">
      <c r="A833" s="124"/>
      <c r="B833" s="77"/>
      <c r="C833" s="77"/>
      <c r="D833" s="77"/>
      <c r="E833" s="77"/>
      <c r="F833" s="77"/>
      <c r="G833" s="77"/>
      <c r="H833" s="77"/>
      <c r="I833" s="77"/>
    </row>
    <row r="834" spans="1:9" ht="16.5" customHeight="1">
      <c r="A834" s="124"/>
      <c r="B834" s="77"/>
      <c r="C834" s="77"/>
      <c r="D834" s="77"/>
      <c r="E834" s="77"/>
      <c r="F834" s="77"/>
      <c r="G834" s="77"/>
      <c r="H834" s="77"/>
      <c r="I834" s="77"/>
    </row>
    <row r="835" spans="1:9" ht="16.5" customHeight="1">
      <c r="A835" s="124"/>
      <c r="B835" s="77"/>
      <c r="C835" s="77"/>
      <c r="D835" s="77"/>
      <c r="E835" s="77"/>
      <c r="F835" s="77"/>
      <c r="G835" s="77"/>
      <c r="H835" s="77"/>
      <c r="I835" s="77"/>
    </row>
    <row r="836" spans="1:9" ht="16.5" customHeight="1">
      <c r="A836" s="124"/>
      <c r="B836" s="77"/>
      <c r="C836" s="77"/>
      <c r="D836" s="77"/>
      <c r="E836" s="77"/>
      <c r="F836" s="77"/>
      <c r="G836" s="77"/>
      <c r="H836" s="77"/>
      <c r="I836" s="77"/>
    </row>
    <row r="837" spans="1:9" ht="16.5" customHeight="1">
      <c r="A837" s="124"/>
      <c r="B837" s="77"/>
      <c r="C837" s="77"/>
      <c r="D837" s="77"/>
      <c r="E837" s="77"/>
      <c r="F837" s="77"/>
      <c r="G837" s="77"/>
      <c r="H837" s="77"/>
      <c r="I837" s="77"/>
    </row>
    <row r="838" spans="1:9" ht="16.5" customHeight="1">
      <c r="A838" s="124"/>
      <c r="B838" s="77"/>
      <c r="C838" s="77"/>
      <c r="D838" s="77"/>
      <c r="E838" s="77"/>
      <c r="F838" s="77"/>
      <c r="G838" s="77"/>
      <c r="H838" s="77"/>
      <c r="I838" s="77"/>
    </row>
    <row r="839" spans="1:9" ht="16.5" customHeight="1">
      <c r="A839" s="124"/>
      <c r="B839" s="77"/>
      <c r="C839" s="77"/>
      <c r="D839" s="77"/>
      <c r="E839" s="77"/>
      <c r="F839" s="77"/>
      <c r="G839" s="77"/>
      <c r="H839" s="77"/>
      <c r="I839" s="77"/>
    </row>
    <row r="840" spans="1:9" ht="16.5" customHeight="1">
      <c r="A840" s="124"/>
      <c r="B840" s="77"/>
      <c r="C840" s="77"/>
      <c r="D840" s="77"/>
      <c r="E840" s="77"/>
      <c r="F840" s="77"/>
      <c r="G840" s="77"/>
      <c r="H840" s="77"/>
      <c r="I840" s="77"/>
    </row>
    <row r="841" spans="1:9" ht="16.5" customHeight="1">
      <c r="A841" s="124"/>
      <c r="B841" s="77"/>
      <c r="C841" s="77"/>
      <c r="D841" s="77"/>
      <c r="E841" s="77"/>
      <c r="F841" s="77"/>
      <c r="G841" s="77"/>
      <c r="H841" s="77"/>
      <c r="I841" s="77"/>
    </row>
    <row r="842" spans="1:9" ht="16.5" customHeight="1">
      <c r="A842" s="124"/>
      <c r="B842" s="77"/>
      <c r="C842" s="77"/>
      <c r="D842" s="77"/>
      <c r="E842" s="77"/>
      <c r="F842" s="77"/>
      <c r="G842" s="77"/>
      <c r="H842" s="77"/>
      <c r="I842" s="77"/>
    </row>
    <row r="843" spans="1:9" ht="16.5" customHeight="1">
      <c r="A843" s="124"/>
      <c r="B843" s="77"/>
      <c r="C843" s="77"/>
      <c r="D843" s="77"/>
      <c r="E843" s="77"/>
      <c r="F843" s="77"/>
      <c r="G843" s="77"/>
      <c r="H843" s="77"/>
      <c r="I843" s="77"/>
    </row>
    <row r="844" spans="1:9" ht="16.5" customHeight="1">
      <c r="A844" s="124"/>
      <c r="B844" s="77"/>
      <c r="C844" s="77"/>
      <c r="D844" s="77"/>
      <c r="E844" s="77"/>
      <c r="F844" s="77"/>
      <c r="G844" s="77"/>
      <c r="H844" s="77"/>
      <c r="I844" s="77"/>
    </row>
    <row r="845" spans="1:9" ht="16.5" customHeight="1">
      <c r="A845" s="124"/>
      <c r="B845" s="77"/>
      <c r="C845" s="77"/>
      <c r="D845" s="77"/>
      <c r="E845" s="77"/>
      <c r="F845" s="77"/>
      <c r="G845" s="77"/>
      <c r="H845" s="77"/>
      <c r="I845" s="77"/>
    </row>
    <row r="846" spans="1:9" ht="16.5" customHeight="1">
      <c r="A846" s="124"/>
      <c r="B846" s="77"/>
      <c r="C846" s="77"/>
      <c r="D846" s="77"/>
      <c r="E846" s="77"/>
      <c r="F846" s="77"/>
      <c r="G846" s="77"/>
      <c r="H846" s="77"/>
      <c r="I846" s="77"/>
    </row>
    <row r="847" spans="1:9" ht="16.5" customHeight="1">
      <c r="A847" s="124"/>
      <c r="B847" s="77"/>
      <c r="C847" s="77"/>
      <c r="D847" s="77"/>
      <c r="E847" s="77"/>
      <c r="F847" s="77"/>
      <c r="G847" s="77"/>
      <c r="H847" s="77"/>
      <c r="I847" s="77"/>
    </row>
    <row r="848" spans="1:9" ht="16.5" customHeight="1">
      <c r="A848" s="124"/>
      <c r="B848" s="77"/>
      <c r="C848" s="77"/>
      <c r="D848" s="77"/>
      <c r="E848" s="77"/>
      <c r="F848" s="77"/>
      <c r="G848" s="77"/>
      <c r="H848" s="77"/>
      <c r="I848" s="77"/>
    </row>
    <row r="849" spans="1:9" ht="16.5" customHeight="1">
      <c r="A849" s="124"/>
      <c r="B849" s="77"/>
      <c r="C849" s="77"/>
      <c r="D849" s="77"/>
      <c r="E849" s="77"/>
      <c r="F849" s="77"/>
      <c r="G849" s="77"/>
      <c r="H849" s="77"/>
      <c r="I849" s="77"/>
    </row>
    <row r="850" spans="1:9" ht="16.5" customHeight="1">
      <c r="A850" s="124"/>
      <c r="B850" s="77"/>
      <c r="C850" s="77"/>
      <c r="D850" s="77"/>
      <c r="E850" s="77"/>
      <c r="F850" s="77"/>
      <c r="G850" s="77"/>
      <c r="H850" s="77"/>
      <c r="I850" s="77"/>
    </row>
    <row r="851" spans="1:9" ht="16.5" customHeight="1">
      <c r="A851" s="124"/>
      <c r="B851" s="77"/>
      <c r="C851" s="77"/>
      <c r="D851" s="77"/>
      <c r="E851" s="77"/>
      <c r="F851" s="77"/>
      <c r="G851" s="77"/>
      <c r="H851" s="77"/>
      <c r="I851" s="77"/>
    </row>
    <row r="852" spans="1:9" ht="16.5" customHeight="1">
      <c r="A852" s="124"/>
      <c r="B852" s="77"/>
      <c r="C852" s="77"/>
      <c r="D852" s="77"/>
      <c r="E852" s="77"/>
      <c r="F852" s="77"/>
      <c r="G852" s="77"/>
      <c r="H852" s="77"/>
      <c r="I852" s="77"/>
    </row>
    <row r="853" spans="1:9" ht="16.5" customHeight="1">
      <c r="A853" s="124"/>
      <c r="B853" s="77"/>
      <c r="C853" s="77"/>
      <c r="D853" s="77"/>
      <c r="E853" s="77"/>
      <c r="F853" s="77"/>
      <c r="G853" s="77"/>
      <c r="H853" s="77"/>
      <c r="I853" s="77"/>
    </row>
    <row r="854" spans="1:9" ht="16.5" customHeight="1">
      <c r="A854" s="124"/>
      <c r="B854" s="77"/>
      <c r="C854" s="77"/>
      <c r="D854" s="77"/>
      <c r="E854" s="77"/>
      <c r="F854" s="77"/>
      <c r="G854" s="77"/>
      <c r="H854" s="77"/>
      <c r="I854" s="77"/>
    </row>
    <row r="855" spans="1:9" ht="16.5" customHeight="1">
      <c r="A855" s="124"/>
      <c r="B855" s="77"/>
      <c r="C855" s="77"/>
      <c r="D855" s="77"/>
      <c r="E855" s="77"/>
      <c r="F855" s="77"/>
      <c r="G855" s="77"/>
      <c r="H855" s="77"/>
      <c r="I855" s="77"/>
    </row>
    <row r="856" spans="1:9" ht="16.5" customHeight="1">
      <c r="A856" s="124"/>
      <c r="B856" s="77"/>
      <c r="C856" s="77"/>
      <c r="D856" s="77"/>
      <c r="E856" s="77"/>
      <c r="F856" s="77"/>
      <c r="G856" s="77"/>
      <c r="H856" s="77"/>
      <c r="I856" s="77"/>
    </row>
    <row r="857" spans="1:9" ht="16.5" customHeight="1">
      <c r="A857" s="124"/>
      <c r="B857" s="77"/>
      <c r="C857" s="77"/>
      <c r="D857" s="77"/>
      <c r="E857" s="77"/>
      <c r="F857" s="77"/>
      <c r="G857" s="77"/>
      <c r="H857" s="77"/>
      <c r="I857" s="77"/>
    </row>
    <row r="858" spans="1:9" ht="16.5" customHeight="1">
      <c r="A858" s="124"/>
      <c r="B858" s="77"/>
      <c r="C858" s="77"/>
      <c r="D858" s="77"/>
      <c r="E858" s="77"/>
      <c r="F858" s="77"/>
      <c r="G858" s="77"/>
      <c r="H858" s="77"/>
      <c r="I858" s="77"/>
    </row>
    <row r="859" spans="1:9" ht="16.5" customHeight="1">
      <c r="A859" s="124"/>
      <c r="B859" s="77"/>
      <c r="C859" s="77"/>
      <c r="D859" s="77"/>
      <c r="E859" s="77"/>
      <c r="F859" s="77"/>
      <c r="G859" s="77"/>
      <c r="H859" s="77"/>
      <c r="I859" s="77"/>
    </row>
    <row r="860" spans="1:9" ht="16.5" customHeight="1">
      <c r="A860" s="124"/>
      <c r="B860" s="77"/>
      <c r="C860" s="77"/>
      <c r="D860" s="77"/>
      <c r="E860" s="77"/>
      <c r="F860" s="77"/>
      <c r="G860" s="77"/>
      <c r="H860" s="77"/>
      <c r="I860" s="77"/>
    </row>
    <row r="861" spans="1:9" ht="16.5" customHeight="1">
      <c r="A861" s="124"/>
      <c r="B861" s="77"/>
      <c r="C861" s="77"/>
      <c r="D861" s="77"/>
      <c r="E861" s="77"/>
      <c r="F861" s="77"/>
      <c r="G861" s="77"/>
      <c r="H861" s="77"/>
      <c r="I861" s="77"/>
    </row>
    <row r="862" spans="1:9" ht="16.5" customHeight="1">
      <c r="A862" s="124"/>
      <c r="B862" s="77"/>
      <c r="C862" s="77"/>
      <c r="D862" s="77"/>
      <c r="E862" s="77"/>
      <c r="F862" s="77"/>
      <c r="G862" s="77"/>
      <c r="H862" s="77"/>
      <c r="I862" s="77"/>
    </row>
    <row r="863" spans="1:9" ht="16.5" customHeight="1">
      <c r="A863" s="124"/>
      <c r="B863" s="77"/>
      <c r="C863" s="77"/>
      <c r="D863" s="77"/>
      <c r="E863" s="77"/>
      <c r="F863" s="77"/>
      <c r="G863" s="77"/>
      <c r="H863" s="77"/>
      <c r="I863" s="77"/>
    </row>
    <row r="864" spans="1:9" ht="16.5" customHeight="1">
      <c r="A864" s="124"/>
      <c r="B864" s="77"/>
      <c r="C864" s="77"/>
      <c r="D864" s="77"/>
      <c r="E864" s="77"/>
      <c r="F864" s="77"/>
      <c r="G864" s="77"/>
      <c r="H864" s="77"/>
      <c r="I864" s="77"/>
    </row>
    <row r="865" spans="1:9" ht="16.5" customHeight="1">
      <c r="A865" s="124"/>
      <c r="B865" s="77"/>
      <c r="C865" s="77"/>
      <c r="D865" s="77"/>
      <c r="E865" s="77"/>
      <c r="F865" s="77"/>
      <c r="G865" s="77"/>
      <c r="H865" s="77"/>
      <c r="I865" s="77"/>
    </row>
    <row r="866" spans="1:9" ht="16.5" customHeight="1">
      <c r="A866" s="124"/>
      <c r="B866" s="77"/>
      <c r="C866" s="77"/>
      <c r="D866" s="77"/>
      <c r="E866" s="77"/>
      <c r="F866" s="77"/>
      <c r="G866" s="77"/>
      <c r="H866" s="77"/>
      <c r="I866" s="77"/>
    </row>
    <row r="867" spans="1:9" ht="16.5" customHeight="1">
      <c r="A867" s="124"/>
      <c r="B867" s="77"/>
      <c r="C867" s="77"/>
      <c r="D867" s="77"/>
      <c r="E867" s="77"/>
      <c r="F867" s="77"/>
      <c r="G867" s="77"/>
      <c r="H867" s="77"/>
      <c r="I867" s="77"/>
    </row>
    <row r="868" spans="1:9" ht="16.5" customHeight="1">
      <c r="A868" s="124"/>
      <c r="B868" s="77"/>
      <c r="C868" s="77"/>
      <c r="D868" s="77"/>
      <c r="E868" s="77"/>
      <c r="F868" s="77"/>
      <c r="G868" s="77"/>
      <c r="H868" s="77"/>
      <c r="I868" s="77"/>
    </row>
    <row r="869" spans="1:9" ht="16.5" customHeight="1">
      <c r="A869" s="124"/>
      <c r="B869" s="77"/>
      <c r="C869" s="77"/>
      <c r="D869" s="77"/>
      <c r="E869" s="77"/>
      <c r="F869" s="77"/>
      <c r="G869" s="77"/>
      <c r="H869" s="77"/>
      <c r="I869" s="77"/>
    </row>
    <row r="870" spans="1:9" ht="16.5" customHeight="1">
      <c r="A870" s="124"/>
      <c r="B870" s="77"/>
      <c r="C870" s="77"/>
      <c r="D870" s="77"/>
      <c r="E870" s="77"/>
      <c r="F870" s="77"/>
      <c r="G870" s="77"/>
      <c r="H870" s="77"/>
      <c r="I870" s="77"/>
    </row>
    <row r="871" spans="1:9" ht="16.5" customHeight="1">
      <c r="A871" s="124"/>
      <c r="B871" s="77"/>
      <c r="C871" s="77"/>
      <c r="D871" s="77"/>
      <c r="E871" s="77"/>
      <c r="F871" s="77"/>
      <c r="G871" s="77"/>
      <c r="H871" s="77"/>
      <c r="I871" s="77"/>
    </row>
    <row r="872" spans="1:9" ht="16.5" customHeight="1">
      <c r="A872" s="124"/>
      <c r="B872" s="77"/>
      <c r="C872" s="77"/>
      <c r="D872" s="77"/>
      <c r="E872" s="77"/>
      <c r="F872" s="77"/>
      <c r="G872" s="77"/>
      <c r="H872" s="77"/>
      <c r="I872" s="77"/>
    </row>
    <row r="873" spans="1:9" ht="16.5" customHeight="1">
      <c r="A873" s="124"/>
      <c r="B873" s="77"/>
      <c r="C873" s="77"/>
      <c r="D873" s="77"/>
      <c r="E873" s="77"/>
      <c r="F873" s="77"/>
      <c r="G873" s="77"/>
      <c r="H873" s="77"/>
      <c r="I873" s="77"/>
    </row>
    <row r="874" spans="1:9" ht="16.5" customHeight="1">
      <c r="A874" s="124"/>
      <c r="B874" s="77"/>
      <c r="C874" s="77"/>
      <c r="D874" s="77"/>
      <c r="E874" s="77"/>
      <c r="F874" s="77"/>
      <c r="G874" s="77"/>
      <c r="H874" s="77"/>
      <c r="I874" s="77"/>
    </row>
    <row r="875" spans="1:9" ht="16.5" customHeight="1">
      <c r="A875" s="124"/>
      <c r="B875" s="77"/>
      <c r="C875" s="77"/>
      <c r="D875" s="77"/>
      <c r="E875" s="77"/>
      <c r="F875" s="77"/>
      <c r="G875" s="77"/>
      <c r="H875" s="77"/>
      <c r="I875" s="77"/>
    </row>
    <row r="876" spans="1:9" ht="16.5" customHeight="1">
      <c r="A876" s="124"/>
      <c r="B876" s="77"/>
      <c r="C876" s="77"/>
      <c r="D876" s="77"/>
      <c r="E876" s="77"/>
      <c r="F876" s="77"/>
      <c r="G876" s="77"/>
      <c r="H876" s="77"/>
      <c r="I876" s="77"/>
    </row>
    <row r="877" spans="1:9" ht="16.5" customHeight="1">
      <c r="A877" s="124"/>
      <c r="B877" s="77"/>
      <c r="C877" s="77"/>
      <c r="D877" s="77"/>
      <c r="E877" s="77"/>
      <c r="F877" s="77"/>
      <c r="G877" s="77"/>
      <c r="H877" s="77"/>
      <c r="I877" s="77"/>
    </row>
    <row r="878" spans="1:9" ht="16.5" customHeight="1">
      <c r="A878" s="124"/>
      <c r="B878" s="77"/>
      <c r="C878" s="77"/>
      <c r="D878" s="77"/>
      <c r="E878" s="77"/>
      <c r="F878" s="77"/>
      <c r="G878" s="77"/>
      <c r="H878" s="77"/>
      <c r="I878" s="77"/>
    </row>
    <row r="879" spans="1:9" ht="16.5" customHeight="1">
      <c r="A879" s="124"/>
      <c r="B879" s="77"/>
      <c r="C879" s="77"/>
      <c r="D879" s="77"/>
      <c r="E879" s="77"/>
      <c r="F879" s="77"/>
      <c r="G879" s="77"/>
      <c r="H879" s="77"/>
      <c r="I879" s="77"/>
    </row>
    <row r="880" spans="1:9" ht="16.5" customHeight="1">
      <c r="A880" s="124"/>
      <c r="B880" s="77"/>
      <c r="C880" s="77"/>
      <c r="D880" s="77"/>
      <c r="E880" s="77"/>
      <c r="F880" s="77"/>
      <c r="G880" s="77"/>
      <c r="H880" s="77"/>
      <c r="I880" s="77"/>
    </row>
    <row r="881" spans="1:9" ht="16.5" customHeight="1">
      <c r="A881" s="124"/>
      <c r="B881" s="77"/>
      <c r="C881" s="77"/>
      <c r="D881" s="77"/>
      <c r="E881" s="77"/>
      <c r="F881" s="77"/>
      <c r="G881" s="77"/>
      <c r="H881" s="77"/>
      <c r="I881" s="77"/>
    </row>
    <row r="882" spans="1:9" ht="16.5" customHeight="1">
      <c r="A882" s="124"/>
      <c r="B882" s="77"/>
      <c r="C882" s="77"/>
      <c r="D882" s="77"/>
      <c r="E882" s="77"/>
      <c r="F882" s="77"/>
      <c r="G882" s="77"/>
      <c r="H882" s="77"/>
      <c r="I882" s="77"/>
    </row>
    <row r="883" spans="1:9" ht="16.5" customHeight="1">
      <c r="A883" s="124"/>
      <c r="B883" s="77"/>
      <c r="C883" s="77"/>
      <c r="D883" s="77"/>
      <c r="E883" s="77"/>
      <c r="F883" s="77"/>
      <c r="G883" s="77"/>
      <c r="H883" s="77"/>
      <c r="I883" s="77"/>
    </row>
    <row r="884" spans="1:9" ht="16.5" customHeight="1">
      <c r="A884" s="124"/>
      <c r="B884" s="77"/>
      <c r="C884" s="77"/>
      <c r="D884" s="77"/>
      <c r="E884" s="77"/>
      <c r="F884" s="77"/>
      <c r="G884" s="77"/>
      <c r="H884" s="77"/>
      <c r="I884" s="77"/>
    </row>
    <row r="885" spans="1:9" ht="16.5" customHeight="1">
      <c r="A885" s="124"/>
      <c r="B885" s="77"/>
      <c r="C885" s="77"/>
      <c r="D885" s="77"/>
      <c r="E885" s="77"/>
      <c r="F885" s="77"/>
      <c r="G885" s="77"/>
      <c r="H885" s="77"/>
      <c r="I885" s="77"/>
    </row>
    <row r="886" spans="1:9" ht="16.5" customHeight="1">
      <c r="A886" s="124"/>
      <c r="B886" s="77"/>
      <c r="C886" s="77"/>
      <c r="D886" s="77"/>
      <c r="E886" s="77"/>
      <c r="F886" s="77"/>
      <c r="G886" s="77"/>
      <c r="H886" s="77"/>
      <c r="I886" s="77"/>
    </row>
    <row r="887" spans="1:9" ht="16.5" customHeight="1">
      <c r="A887" s="124"/>
      <c r="B887" s="77"/>
      <c r="C887" s="77"/>
      <c r="D887" s="77"/>
      <c r="E887" s="77"/>
      <c r="F887" s="77"/>
      <c r="G887" s="77"/>
      <c r="H887" s="77"/>
      <c r="I887" s="77"/>
    </row>
    <row r="888" spans="1:9" ht="16.5" customHeight="1">
      <c r="A888" s="124"/>
      <c r="B888" s="77"/>
      <c r="C888" s="77"/>
      <c r="D888" s="77"/>
      <c r="E888" s="77"/>
      <c r="F888" s="77"/>
      <c r="G888" s="77"/>
      <c r="H888" s="77"/>
      <c r="I888" s="77"/>
    </row>
    <row r="889" spans="1:9" ht="16.5" customHeight="1">
      <c r="A889" s="124"/>
      <c r="B889" s="77"/>
      <c r="C889" s="77"/>
      <c r="D889" s="77"/>
      <c r="E889" s="77"/>
      <c r="F889" s="77"/>
      <c r="G889" s="77"/>
      <c r="H889" s="77"/>
      <c r="I889" s="77"/>
    </row>
    <row r="890" spans="1:9" ht="16.5" customHeight="1">
      <c r="A890" s="124"/>
      <c r="B890" s="77"/>
      <c r="C890" s="77"/>
      <c r="D890" s="77"/>
      <c r="E890" s="77"/>
      <c r="F890" s="77"/>
      <c r="G890" s="77"/>
      <c r="H890" s="77"/>
      <c r="I890" s="77"/>
    </row>
    <row r="891" spans="1:9" ht="16.5" customHeight="1">
      <c r="A891" s="124"/>
      <c r="B891" s="77"/>
      <c r="C891" s="77"/>
      <c r="D891" s="77"/>
      <c r="E891" s="77"/>
      <c r="F891" s="77"/>
      <c r="G891" s="77"/>
      <c r="H891" s="77"/>
      <c r="I891" s="77"/>
    </row>
    <row r="892" spans="1:9" ht="16.5" customHeight="1">
      <c r="A892" s="124"/>
      <c r="B892" s="77"/>
      <c r="C892" s="77"/>
      <c r="D892" s="77"/>
      <c r="E892" s="77"/>
      <c r="F892" s="77"/>
      <c r="G892" s="77"/>
      <c r="H892" s="77"/>
      <c r="I892" s="77"/>
    </row>
    <row r="893" spans="1:9" ht="16.5" customHeight="1">
      <c r="A893" s="124"/>
      <c r="B893" s="77"/>
      <c r="C893" s="77"/>
      <c r="D893" s="77"/>
      <c r="E893" s="77"/>
      <c r="F893" s="77"/>
      <c r="G893" s="77"/>
      <c r="H893" s="77"/>
      <c r="I893" s="77"/>
    </row>
    <row r="894" spans="1:9" ht="16.5" customHeight="1">
      <c r="A894" s="124"/>
      <c r="B894" s="77"/>
      <c r="C894" s="77"/>
      <c r="D894" s="77"/>
      <c r="E894" s="77"/>
      <c r="F894" s="77"/>
      <c r="G894" s="77"/>
      <c r="H894" s="77"/>
      <c r="I894" s="77"/>
    </row>
    <row r="895" spans="1:9" ht="16.5" customHeight="1">
      <c r="A895" s="124"/>
      <c r="B895" s="77"/>
      <c r="C895" s="77"/>
      <c r="D895" s="77"/>
      <c r="E895" s="77"/>
      <c r="F895" s="77"/>
      <c r="G895" s="77"/>
      <c r="H895" s="77"/>
      <c r="I895" s="77"/>
    </row>
    <row r="896" spans="1:9" ht="16.5" customHeight="1">
      <c r="A896" s="124"/>
      <c r="B896" s="77"/>
      <c r="C896" s="77"/>
      <c r="D896" s="77"/>
      <c r="E896" s="77"/>
      <c r="F896" s="77"/>
      <c r="G896" s="77"/>
      <c r="H896" s="77"/>
      <c r="I896" s="77"/>
    </row>
    <row r="897" spans="1:9" ht="16.5" customHeight="1">
      <c r="A897" s="124"/>
      <c r="B897" s="77"/>
      <c r="C897" s="77"/>
      <c r="D897" s="77"/>
      <c r="E897" s="77"/>
      <c r="F897" s="77"/>
      <c r="G897" s="77"/>
      <c r="H897" s="77"/>
      <c r="I897" s="77"/>
    </row>
    <row r="898" spans="1:9" ht="16.5" customHeight="1">
      <c r="A898" s="124"/>
      <c r="B898" s="77"/>
      <c r="C898" s="77"/>
      <c r="D898" s="77"/>
      <c r="E898" s="77"/>
      <c r="F898" s="77"/>
      <c r="G898" s="77"/>
      <c r="H898" s="77"/>
      <c r="I898" s="77"/>
    </row>
    <row r="899" spans="1:9" ht="16.5" customHeight="1">
      <c r="A899" s="124"/>
      <c r="B899" s="77"/>
      <c r="C899" s="77"/>
      <c r="D899" s="77"/>
      <c r="E899" s="77"/>
      <c r="F899" s="77"/>
      <c r="G899" s="77"/>
      <c r="H899" s="77"/>
      <c r="I899" s="77"/>
    </row>
    <row r="900" spans="1:9" ht="16.5" customHeight="1">
      <c r="A900" s="124"/>
      <c r="B900" s="77"/>
      <c r="C900" s="77"/>
      <c r="D900" s="77"/>
      <c r="E900" s="77"/>
      <c r="F900" s="77"/>
      <c r="G900" s="77"/>
      <c r="H900" s="77"/>
      <c r="I900" s="77"/>
    </row>
    <row r="901" spans="1:9" ht="16.5" customHeight="1">
      <c r="A901" s="124"/>
      <c r="B901" s="77"/>
      <c r="C901" s="77"/>
      <c r="D901" s="77"/>
      <c r="E901" s="77"/>
      <c r="F901" s="77"/>
      <c r="G901" s="77"/>
      <c r="H901" s="77"/>
      <c r="I901" s="77"/>
    </row>
    <row r="902" spans="1:9" ht="16.5" customHeight="1">
      <c r="A902" s="124"/>
      <c r="B902" s="77"/>
      <c r="C902" s="77"/>
      <c r="D902" s="77"/>
      <c r="E902" s="77"/>
      <c r="F902" s="77"/>
      <c r="G902" s="77"/>
      <c r="H902" s="77"/>
      <c r="I902" s="77"/>
    </row>
    <row r="903" spans="1:9" ht="16.5" customHeight="1">
      <c r="A903" s="124"/>
      <c r="B903" s="77"/>
      <c r="C903" s="77"/>
      <c r="D903" s="77"/>
      <c r="E903" s="77"/>
      <c r="F903" s="77"/>
      <c r="G903" s="77"/>
      <c r="H903" s="77"/>
      <c r="I903" s="77"/>
    </row>
    <row r="904" spans="1:9" ht="16.5" customHeight="1">
      <c r="A904" s="124"/>
      <c r="B904" s="77"/>
      <c r="C904" s="77"/>
      <c r="D904" s="77"/>
      <c r="E904" s="77"/>
      <c r="F904" s="77"/>
      <c r="G904" s="77"/>
      <c r="H904" s="77"/>
      <c r="I904" s="77"/>
    </row>
    <row r="905" spans="1:9" ht="16.5" customHeight="1">
      <c r="A905" s="124"/>
      <c r="B905" s="77"/>
      <c r="C905" s="77"/>
      <c r="D905" s="77"/>
      <c r="E905" s="77"/>
      <c r="F905" s="77"/>
      <c r="G905" s="77"/>
      <c r="H905" s="77"/>
      <c r="I905" s="77"/>
    </row>
    <row r="906" spans="1:9" ht="16.5" customHeight="1">
      <c r="A906" s="124"/>
      <c r="B906" s="77"/>
      <c r="C906" s="77"/>
      <c r="D906" s="77"/>
      <c r="E906" s="77"/>
      <c r="F906" s="77"/>
      <c r="G906" s="77"/>
      <c r="H906" s="77"/>
      <c r="I906" s="77"/>
    </row>
    <row r="907" spans="1:9" ht="16.5" customHeight="1">
      <c r="A907" s="124"/>
      <c r="B907" s="77"/>
      <c r="C907" s="77"/>
      <c r="D907" s="77"/>
      <c r="E907" s="77"/>
      <c r="F907" s="77"/>
      <c r="G907" s="77"/>
      <c r="H907" s="77"/>
      <c r="I907" s="77"/>
    </row>
    <row r="908" spans="1:9" ht="16.5" customHeight="1">
      <c r="A908" s="124"/>
      <c r="B908" s="77"/>
      <c r="C908" s="77"/>
      <c r="D908" s="77"/>
      <c r="E908" s="77"/>
      <c r="F908" s="77"/>
      <c r="G908" s="77"/>
      <c r="H908" s="77"/>
      <c r="I908" s="77"/>
    </row>
    <row r="909" spans="1:9" ht="16.5" customHeight="1">
      <c r="A909" s="124"/>
      <c r="B909" s="77"/>
      <c r="C909" s="77"/>
      <c r="D909" s="77"/>
      <c r="E909" s="77"/>
      <c r="F909" s="77"/>
      <c r="G909" s="77"/>
      <c r="H909" s="77"/>
      <c r="I909" s="77"/>
    </row>
    <row r="910" spans="1:9" ht="16.5" customHeight="1">
      <c r="A910" s="124"/>
      <c r="B910" s="77"/>
      <c r="C910" s="77"/>
      <c r="D910" s="77"/>
      <c r="E910" s="77"/>
      <c r="F910" s="77"/>
      <c r="G910" s="77"/>
      <c r="H910" s="77"/>
      <c r="I910" s="77"/>
    </row>
    <row r="911" spans="1:9" ht="16.5" customHeight="1">
      <c r="A911" s="124"/>
      <c r="B911" s="77"/>
      <c r="C911" s="77"/>
      <c r="D911" s="77"/>
      <c r="E911" s="77"/>
      <c r="F911" s="77"/>
      <c r="G911" s="77"/>
      <c r="H911" s="77"/>
      <c r="I911" s="77"/>
    </row>
    <row r="912" spans="1:9" ht="16.5" customHeight="1">
      <c r="A912" s="124"/>
      <c r="B912" s="77"/>
      <c r="C912" s="77"/>
      <c r="D912" s="77"/>
      <c r="E912" s="77"/>
      <c r="F912" s="77"/>
      <c r="G912" s="77"/>
      <c r="H912" s="77"/>
      <c r="I912" s="77"/>
    </row>
    <row r="913" spans="1:9" ht="16.5" customHeight="1">
      <c r="A913" s="124"/>
      <c r="B913" s="77"/>
      <c r="C913" s="77"/>
      <c r="D913" s="77"/>
      <c r="E913" s="77"/>
      <c r="F913" s="77"/>
      <c r="G913" s="77"/>
      <c r="H913" s="77"/>
      <c r="I913" s="77"/>
    </row>
    <row r="914" spans="1:9" ht="16.5" customHeight="1">
      <c r="A914" s="124"/>
      <c r="B914" s="77"/>
      <c r="C914" s="77"/>
      <c r="D914" s="77"/>
      <c r="E914" s="77"/>
      <c r="F914" s="77"/>
      <c r="G914" s="77"/>
      <c r="H914" s="77"/>
      <c r="I914" s="77"/>
    </row>
    <row r="915" spans="1:9" ht="16.5" customHeight="1">
      <c r="A915" s="124"/>
      <c r="B915" s="77"/>
      <c r="C915" s="77"/>
      <c r="D915" s="77"/>
      <c r="E915" s="77"/>
      <c r="F915" s="77"/>
      <c r="G915" s="77"/>
      <c r="H915" s="77"/>
      <c r="I915" s="77"/>
    </row>
    <row r="916" spans="1:9" ht="16.5" customHeight="1">
      <c r="A916" s="124"/>
      <c r="B916" s="77"/>
      <c r="C916" s="77"/>
      <c r="D916" s="77"/>
      <c r="E916" s="77"/>
      <c r="F916" s="77"/>
      <c r="G916" s="77"/>
      <c r="H916" s="77"/>
      <c r="I916" s="77"/>
    </row>
    <row r="917" spans="1:9" ht="16.5" customHeight="1">
      <c r="A917" s="124"/>
      <c r="B917" s="77"/>
      <c r="C917" s="77"/>
      <c r="D917" s="77"/>
      <c r="E917" s="77"/>
      <c r="F917" s="77"/>
      <c r="G917" s="77"/>
      <c r="H917" s="77"/>
      <c r="I917" s="77"/>
    </row>
    <row r="918" spans="1:9" ht="16.5" customHeight="1">
      <c r="A918" s="124"/>
      <c r="B918" s="77"/>
      <c r="C918" s="77"/>
      <c r="D918" s="77"/>
      <c r="E918" s="77"/>
      <c r="F918" s="77"/>
      <c r="G918" s="77"/>
      <c r="H918" s="77"/>
      <c r="I918" s="77"/>
    </row>
    <row r="919" spans="1:9" ht="16.5" customHeight="1">
      <c r="A919" s="124"/>
      <c r="B919" s="77"/>
      <c r="C919" s="77"/>
      <c r="D919" s="77"/>
      <c r="E919" s="77"/>
      <c r="F919" s="77"/>
      <c r="G919" s="77"/>
      <c r="H919" s="77"/>
      <c r="I919" s="77"/>
    </row>
    <row r="920" spans="1:9" ht="16.5" customHeight="1">
      <c r="A920" s="124"/>
      <c r="B920" s="77"/>
      <c r="C920" s="77"/>
      <c r="D920" s="77"/>
      <c r="E920" s="77"/>
      <c r="F920" s="77"/>
      <c r="G920" s="77"/>
      <c r="H920" s="77"/>
      <c r="I920" s="77"/>
    </row>
    <row r="921" spans="1:9" ht="16.5" customHeight="1">
      <c r="A921" s="124"/>
      <c r="B921" s="77"/>
      <c r="C921" s="77"/>
      <c r="D921" s="77"/>
      <c r="E921" s="77"/>
      <c r="F921" s="77"/>
      <c r="G921" s="77"/>
      <c r="H921" s="77"/>
      <c r="I921" s="77"/>
    </row>
    <row r="922" spans="1:9" ht="16.5" customHeight="1">
      <c r="A922" s="124"/>
      <c r="B922" s="77"/>
      <c r="C922" s="77"/>
      <c r="D922" s="77"/>
      <c r="E922" s="77"/>
      <c r="F922" s="77"/>
      <c r="G922" s="77"/>
      <c r="H922" s="77"/>
      <c r="I922" s="77"/>
    </row>
    <row r="923" spans="1:9" ht="16.5" customHeight="1">
      <c r="A923" s="124"/>
      <c r="B923" s="77"/>
      <c r="C923" s="77"/>
      <c r="D923" s="77"/>
      <c r="E923" s="77"/>
      <c r="F923" s="77"/>
      <c r="G923" s="77"/>
      <c r="H923" s="77"/>
      <c r="I923" s="77"/>
    </row>
    <row r="924" spans="1:9" ht="16.5" customHeight="1">
      <c r="A924" s="124"/>
      <c r="B924" s="77"/>
      <c r="C924" s="77"/>
      <c r="D924" s="77"/>
      <c r="E924" s="77"/>
      <c r="F924" s="77"/>
      <c r="G924" s="77"/>
      <c r="H924" s="77"/>
      <c r="I924" s="77"/>
    </row>
    <row r="925" spans="1:9" ht="16.5" customHeight="1">
      <c r="A925" s="124"/>
      <c r="B925" s="77"/>
      <c r="C925" s="77"/>
      <c r="D925" s="77"/>
      <c r="E925" s="77"/>
      <c r="F925" s="77"/>
      <c r="G925" s="77"/>
      <c r="H925" s="77"/>
      <c r="I925" s="77"/>
    </row>
    <row r="926" spans="1:9" ht="16.5" customHeight="1">
      <c r="A926" s="124"/>
      <c r="B926" s="77"/>
      <c r="C926" s="77"/>
      <c r="D926" s="77"/>
      <c r="E926" s="77"/>
      <c r="F926" s="77"/>
      <c r="G926" s="77"/>
      <c r="H926" s="77"/>
      <c r="I926" s="77"/>
    </row>
    <row r="927" spans="1:9" ht="16.5" customHeight="1">
      <c r="A927" s="124"/>
      <c r="B927" s="77"/>
      <c r="C927" s="77"/>
      <c r="D927" s="77"/>
      <c r="E927" s="77"/>
      <c r="F927" s="77"/>
      <c r="G927" s="77"/>
      <c r="H927" s="77"/>
      <c r="I927" s="77"/>
    </row>
    <row r="928" spans="1:9" ht="16.5" customHeight="1">
      <c r="A928" s="124"/>
      <c r="B928" s="77"/>
      <c r="C928" s="77"/>
      <c r="D928" s="77"/>
      <c r="E928" s="77"/>
      <c r="F928" s="77"/>
      <c r="G928" s="77"/>
      <c r="H928" s="77"/>
      <c r="I928" s="77"/>
    </row>
    <row r="929" spans="1:9" ht="16.5" customHeight="1">
      <c r="A929" s="124"/>
      <c r="B929" s="77"/>
      <c r="C929" s="77"/>
      <c r="D929" s="77"/>
      <c r="E929" s="77"/>
      <c r="F929" s="77"/>
      <c r="G929" s="77"/>
      <c r="H929" s="77"/>
      <c r="I929" s="77"/>
    </row>
    <row r="930" spans="1:9" ht="16.5" customHeight="1">
      <c r="A930" s="124"/>
      <c r="B930" s="77"/>
      <c r="C930" s="77"/>
      <c r="D930" s="77"/>
      <c r="E930" s="77"/>
      <c r="F930" s="77"/>
      <c r="G930" s="77"/>
      <c r="H930" s="77"/>
      <c r="I930" s="77"/>
    </row>
    <row r="931" spans="1:9" ht="16.5" customHeight="1">
      <c r="A931" s="124"/>
      <c r="B931" s="77"/>
      <c r="C931" s="77"/>
      <c r="D931" s="77"/>
      <c r="E931" s="77"/>
      <c r="F931" s="77"/>
      <c r="G931" s="77"/>
      <c r="H931" s="77"/>
      <c r="I931" s="77"/>
    </row>
    <row r="932" spans="1:9" ht="16.5" customHeight="1">
      <c r="A932" s="124"/>
      <c r="B932" s="77"/>
      <c r="C932" s="77"/>
      <c r="D932" s="77"/>
      <c r="E932" s="77"/>
      <c r="F932" s="77"/>
      <c r="G932" s="77"/>
      <c r="H932" s="77"/>
      <c r="I932" s="77"/>
    </row>
    <row r="933" spans="1:9" ht="16.5" customHeight="1">
      <c r="A933" s="124"/>
      <c r="B933" s="77"/>
      <c r="C933" s="77"/>
      <c r="D933" s="77"/>
      <c r="E933" s="77"/>
      <c r="F933" s="77"/>
      <c r="G933" s="77"/>
      <c r="H933" s="77"/>
      <c r="I933" s="77"/>
    </row>
    <row r="934" spans="1:9" ht="16.5" customHeight="1">
      <c r="A934" s="124"/>
      <c r="B934" s="77"/>
      <c r="C934" s="77"/>
      <c r="D934" s="77"/>
      <c r="E934" s="77"/>
      <c r="F934" s="77"/>
      <c r="G934" s="77"/>
      <c r="H934" s="77"/>
      <c r="I934" s="77"/>
    </row>
    <row r="935" spans="1:9" ht="16.5" customHeight="1">
      <c r="A935" s="124"/>
      <c r="B935" s="77"/>
      <c r="C935" s="77"/>
      <c r="D935" s="77"/>
      <c r="E935" s="77"/>
      <c r="F935" s="77"/>
      <c r="G935" s="77"/>
      <c r="H935" s="77"/>
      <c r="I935" s="77"/>
    </row>
    <row r="936" spans="1:9" ht="16.5" customHeight="1">
      <c r="A936" s="124"/>
      <c r="B936" s="77"/>
      <c r="C936" s="77"/>
      <c r="D936" s="77"/>
      <c r="E936" s="77"/>
      <c r="F936" s="77"/>
      <c r="G936" s="77"/>
      <c r="H936" s="77"/>
      <c r="I936" s="77"/>
    </row>
    <row r="937" spans="1:9" ht="16.5" customHeight="1">
      <c r="A937" s="124"/>
      <c r="B937" s="77"/>
      <c r="C937" s="77"/>
      <c r="D937" s="77"/>
      <c r="E937" s="77"/>
      <c r="F937" s="77"/>
      <c r="G937" s="77"/>
      <c r="H937" s="77"/>
      <c r="I937" s="77"/>
    </row>
    <row r="938" spans="1:9" ht="16.5" customHeight="1">
      <c r="A938" s="124"/>
      <c r="B938" s="77"/>
      <c r="C938" s="77"/>
      <c r="D938" s="77"/>
      <c r="E938" s="77"/>
      <c r="F938" s="77"/>
      <c r="G938" s="77"/>
      <c r="H938" s="77"/>
      <c r="I938" s="77"/>
    </row>
    <row r="939" spans="1:9" ht="16.5" customHeight="1">
      <c r="A939" s="124"/>
      <c r="B939" s="77"/>
      <c r="C939" s="77"/>
      <c r="D939" s="77"/>
      <c r="E939" s="77"/>
      <c r="F939" s="77"/>
      <c r="G939" s="77"/>
      <c r="H939" s="77"/>
      <c r="I939" s="77"/>
    </row>
    <row r="940" spans="1:9" ht="16.5" customHeight="1">
      <c r="A940" s="124"/>
      <c r="B940" s="77"/>
      <c r="C940" s="77"/>
      <c r="D940" s="77"/>
      <c r="E940" s="77"/>
      <c r="F940" s="77"/>
      <c r="G940" s="77"/>
      <c r="H940" s="77"/>
      <c r="I940" s="77"/>
    </row>
    <row r="941" spans="1:9" ht="16.5" customHeight="1">
      <c r="A941" s="124"/>
      <c r="B941" s="77"/>
      <c r="C941" s="77"/>
      <c r="D941" s="77"/>
      <c r="E941" s="77"/>
      <c r="F941" s="77"/>
      <c r="G941" s="77"/>
      <c r="H941" s="77"/>
      <c r="I941" s="77"/>
    </row>
    <row r="942" spans="1:9" ht="16.5" customHeight="1">
      <c r="A942" s="124"/>
      <c r="B942" s="77"/>
      <c r="C942" s="77"/>
      <c r="D942" s="77"/>
      <c r="E942" s="77"/>
      <c r="F942" s="77"/>
      <c r="G942" s="77"/>
      <c r="H942" s="77"/>
      <c r="I942" s="77"/>
    </row>
    <row r="943" spans="1:9" ht="16.5" customHeight="1">
      <c r="A943" s="124"/>
      <c r="B943" s="77"/>
      <c r="C943" s="77"/>
      <c r="D943" s="77"/>
      <c r="E943" s="77"/>
      <c r="F943" s="77"/>
      <c r="G943" s="77"/>
      <c r="H943" s="77"/>
      <c r="I943" s="77"/>
    </row>
    <row r="944" spans="1:9" ht="16.5" customHeight="1">
      <c r="A944" s="124"/>
      <c r="B944" s="77"/>
      <c r="C944" s="77"/>
      <c r="D944" s="77"/>
      <c r="E944" s="77"/>
      <c r="F944" s="77"/>
      <c r="G944" s="77"/>
      <c r="H944" s="77"/>
      <c r="I944" s="77"/>
    </row>
    <row r="945" spans="1:9" ht="16.5" customHeight="1">
      <c r="A945" s="124"/>
      <c r="B945" s="77"/>
      <c r="C945" s="77"/>
      <c r="D945" s="77"/>
      <c r="E945" s="77"/>
      <c r="F945" s="77"/>
      <c r="G945" s="77"/>
      <c r="H945" s="77"/>
      <c r="I945" s="77"/>
    </row>
    <row r="946" spans="1:9" ht="16.5" customHeight="1">
      <c r="A946" s="124"/>
      <c r="B946" s="77"/>
      <c r="C946" s="77"/>
      <c r="D946" s="77"/>
      <c r="E946" s="77"/>
      <c r="F946" s="77"/>
      <c r="G946" s="77"/>
      <c r="H946" s="77"/>
      <c r="I946" s="77"/>
    </row>
    <row r="947" spans="1:9" ht="16.5" customHeight="1">
      <c r="A947" s="124"/>
      <c r="B947" s="77"/>
      <c r="C947" s="77"/>
      <c r="D947" s="77"/>
      <c r="E947" s="77"/>
      <c r="F947" s="77"/>
      <c r="G947" s="77"/>
      <c r="H947" s="77"/>
      <c r="I947" s="77"/>
    </row>
    <row r="948" spans="1:9" ht="16.5" customHeight="1">
      <c r="A948" s="124"/>
      <c r="B948" s="77"/>
      <c r="C948" s="77"/>
      <c r="D948" s="77"/>
      <c r="E948" s="77"/>
      <c r="F948" s="77"/>
      <c r="G948" s="77"/>
      <c r="H948" s="77"/>
      <c r="I948" s="77"/>
    </row>
    <row r="949" spans="1:9" ht="16.5" customHeight="1">
      <c r="A949" s="124"/>
      <c r="B949" s="77"/>
      <c r="C949" s="77"/>
      <c r="D949" s="77"/>
      <c r="E949" s="77"/>
      <c r="F949" s="77"/>
      <c r="G949" s="77"/>
      <c r="H949" s="77"/>
      <c r="I949" s="77"/>
    </row>
    <row r="950" spans="1:9" ht="16.5" customHeight="1">
      <c r="A950" s="124"/>
      <c r="B950" s="77"/>
      <c r="C950" s="77"/>
      <c r="D950" s="77"/>
      <c r="E950" s="77"/>
      <c r="F950" s="77"/>
      <c r="G950" s="77"/>
      <c r="H950" s="77"/>
      <c r="I950" s="77"/>
    </row>
    <row r="951" spans="1:9" ht="16.5" customHeight="1">
      <c r="A951" s="124"/>
      <c r="B951" s="77"/>
      <c r="C951" s="77"/>
      <c r="D951" s="77"/>
      <c r="E951" s="77"/>
      <c r="F951" s="77"/>
      <c r="G951" s="77"/>
      <c r="H951" s="77"/>
      <c r="I951" s="77"/>
    </row>
    <row r="952" spans="1:9" ht="16.5" customHeight="1">
      <c r="A952" s="124"/>
      <c r="B952" s="77"/>
      <c r="C952" s="77"/>
      <c r="D952" s="77"/>
      <c r="E952" s="77"/>
      <c r="F952" s="77"/>
      <c r="G952" s="77"/>
      <c r="H952" s="77"/>
      <c r="I952" s="77"/>
    </row>
    <row r="953" spans="1:9" ht="16.5" customHeight="1">
      <c r="A953" s="124"/>
      <c r="B953" s="77"/>
      <c r="C953" s="77"/>
      <c r="D953" s="77"/>
      <c r="E953" s="77"/>
      <c r="F953" s="77"/>
      <c r="G953" s="77"/>
      <c r="H953" s="77"/>
      <c r="I953" s="77"/>
    </row>
    <row r="954" spans="1:9" ht="16.5" customHeight="1">
      <c r="A954" s="124"/>
      <c r="B954" s="77"/>
      <c r="C954" s="77"/>
      <c r="D954" s="77"/>
      <c r="E954" s="77"/>
      <c r="F954" s="77"/>
      <c r="G954" s="77"/>
      <c r="H954" s="77"/>
      <c r="I954" s="77"/>
    </row>
    <row r="955" spans="1:9" ht="16.5" customHeight="1">
      <c r="A955" s="124"/>
      <c r="B955" s="77"/>
      <c r="C955" s="77"/>
      <c r="D955" s="77"/>
      <c r="E955" s="77"/>
      <c r="F955" s="77"/>
      <c r="G955" s="77"/>
      <c r="H955" s="77"/>
      <c r="I955" s="77"/>
    </row>
    <row r="956" spans="1:9" ht="16.5" customHeight="1">
      <c r="A956" s="124"/>
      <c r="B956" s="77"/>
      <c r="C956" s="77"/>
      <c r="D956" s="77"/>
      <c r="E956" s="77"/>
      <c r="F956" s="77"/>
      <c r="G956" s="77"/>
      <c r="H956" s="77"/>
      <c r="I956" s="77"/>
    </row>
    <row r="957" spans="1:9" ht="16.5" customHeight="1">
      <c r="A957" s="124"/>
      <c r="B957" s="77"/>
      <c r="C957" s="77"/>
      <c r="D957" s="77"/>
      <c r="E957" s="77"/>
      <c r="F957" s="77"/>
      <c r="G957" s="77"/>
      <c r="H957" s="77"/>
      <c r="I957" s="77"/>
    </row>
    <row r="958" spans="1:9" ht="16.5" customHeight="1">
      <c r="A958" s="124"/>
      <c r="B958" s="77"/>
      <c r="C958" s="77"/>
      <c r="D958" s="77"/>
      <c r="E958" s="77"/>
      <c r="F958" s="77"/>
      <c r="G958" s="77"/>
      <c r="H958" s="77"/>
      <c r="I958" s="77"/>
    </row>
    <row r="959" spans="1:9" ht="16.5" customHeight="1">
      <c r="A959" s="124"/>
      <c r="B959" s="77"/>
      <c r="C959" s="77"/>
      <c r="D959" s="77"/>
      <c r="E959" s="77"/>
      <c r="F959" s="77"/>
      <c r="G959" s="77"/>
      <c r="H959" s="77"/>
      <c r="I959" s="77"/>
    </row>
    <row r="960" spans="1:9" ht="16.5" customHeight="1">
      <c r="A960" s="124"/>
      <c r="B960" s="77"/>
      <c r="C960" s="77"/>
      <c r="D960" s="77"/>
      <c r="E960" s="77"/>
      <c r="F960" s="77"/>
      <c r="G960" s="77"/>
      <c r="H960" s="77"/>
      <c r="I960" s="77"/>
    </row>
    <row r="961" spans="1:9" ht="16.5" customHeight="1">
      <c r="A961" s="124"/>
      <c r="B961" s="77"/>
      <c r="C961" s="77"/>
      <c r="D961" s="77"/>
      <c r="E961" s="77"/>
      <c r="F961" s="77"/>
      <c r="G961" s="77"/>
      <c r="H961" s="77"/>
      <c r="I961" s="77"/>
    </row>
    <row r="962" spans="1:9" ht="16.5" customHeight="1">
      <c r="A962" s="124"/>
      <c r="B962" s="77"/>
      <c r="C962" s="77"/>
      <c r="D962" s="77"/>
      <c r="E962" s="77"/>
      <c r="F962" s="77"/>
      <c r="G962" s="77"/>
      <c r="H962" s="77"/>
      <c r="I962" s="77"/>
    </row>
    <row r="963" spans="1:9" ht="16.5" customHeight="1">
      <c r="A963" s="124"/>
      <c r="B963" s="77"/>
      <c r="C963" s="77"/>
      <c r="D963" s="77"/>
      <c r="E963" s="77"/>
      <c r="F963" s="77"/>
      <c r="G963" s="77"/>
      <c r="H963" s="77"/>
      <c r="I963" s="77"/>
    </row>
    <row r="964" spans="1:9" ht="16.5" customHeight="1">
      <c r="A964" s="124"/>
      <c r="B964" s="77"/>
      <c r="C964" s="77"/>
      <c r="D964" s="77"/>
      <c r="E964" s="77"/>
      <c r="F964" s="77"/>
      <c r="G964" s="77"/>
      <c r="H964" s="77"/>
      <c r="I964" s="77"/>
    </row>
    <row r="965" spans="1:9" ht="16.5" customHeight="1">
      <c r="A965" s="124"/>
      <c r="B965" s="77"/>
      <c r="C965" s="77"/>
      <c r="D965" s="77"/>
      <c r="E965" s="77"/>
      <c r="F965" s="77"/>
      <c r="G965" s="77"/>
      <c r="H965" s="77"/>
      <c r="I965" s="77"/>
    </row>
    <row r="966" spans="1:9" ht="16.5" customHeight="1">
      <c r="A966" s="124"/>
      <c r="B966" s="77"/>
      <c r="C966" s="77"/>
      <c r="D966" s="77"/>
      <c r="E966" s="77"/>
      <c r="F966" s="77"/>
      <c r="G966" s="77"/>
      <c r="H966" s="77"/>
      <c r="I966" s="77"/>
    </row>
    <row r="967" spans="1:9" ht="16.5" customHeight="1">
      <c r="A967" s="124"/>
      <c r="B967" s="77"/>
      <c r="C967" s="77"/>
      <c r="D967" s="77"/>
      <c r="E967" s="77"/>
      <c r="F967" s="77"/>
      <c r="G967" s="77"/>
      <c r="H967" s="77"/>
      <c r="I967" s="77"/>
    </row>
    <row r="968" spans="1:9" ht="16.5" customHeight="1">
      <c r="A968" s="124"/>
      <c r="B968" s="77"/>
      <c r="C968" s="77"/>
      <c r="D968" s="77"/>
      <c r="E968" s="77"/>
      <c r="F968" s="77"/>
      <c r="G968" s="77"/>
      <c r="H968" s="77"/>
      <c r="I968" s="77"/>
    </row>
    <row r="969" spans="1:9" ht="16.5" customHeight="1">
      <c r="A969" s="124"/>
      <c r="B969" s="77"/>
      <c r="C969" s="77"/>
      <c r="D969" s="77"/>
      <c r="E969" s="77"/>
      <c r="F969" s="77"/>
      <c r="G969" s="77"/>
      <c r="H969" s="77"/>
      <c r="I969" s="77"/>
    </row>
    <row r="970" spans="1:9" ht="16.5" customHeight="1">
      <c r="A970" s="124"/>
      <c r="B970" s="77"/>
      <c r="C970" s="77"/>
      <c r="D970" s="77"/>
      <c r="E970" s="77"/>
      <c r="F970" s="77"/>
      <c r="G970" s="77"/>
      <c r="H970" s="77"/>
      <c r="I970" s="77"/>
    </row>
    <row r="971" spans="1:9" ht="16.5" customHeight="1">
      <c r="A971" s="124"/>
      <c r="B971" s="77"/>
      <c r="C971" s="77"/>
      <c r="D971" s="77"/>
      <c r="E971" s="77"/>
      <c r="F971" s="77"/>
      <c r="G971" s="77"/>
      <c r="H971" s="77"/>
      <c r="I971" s="77"/>
    </row>
    <row r="972" spans="1:9" ht="16.5" customHeight="1">
      <c r="A972" s="124"/>
      <c r="B972" s="77"/>
      <c r="C972" s="77"/>
      <c r="D972" s="77"/>
      <c r="E972" s="77"/>
      <c r="F972" s="77"/>
      <c r="G972" s="77"/>
      <c r="H972" s="77"/>
      <c r="I972" s="77"/>
    </row>
    <row r="973" spans="1:9" ht="16.5" customHeight="1">
      <c r="A973" s="124"/>
      <c r="B973" s="77"/>
      <c r="C973" s="77"/>
      <c r="D973" s="77"/>
      <c r="E973" s="77"/>
      <c r="F973" s="77"/>
      <c r="G973" s="77"/>
      <c r="H973" s="77"/>
      <c r="I973" s="77"/>
    </row>
    <row r="974" spans="1:9" ht="16.5" customHeight="1">
      <c r="A974" s="124"/>
      <c r="B974" s="77"/>
      <c r="C974" s="77"/>
      <c r="D974" s="77"/>
      <c r="E974" s="77"/>
      <c r="F974" s="77"/>
      <c r="G974" s="77"/>
      <c r="H974" s="77"/>
      <c r="I974" s="77"/>
    </row>
    <row r="975" spans="1:9" ht="16.5" customHeight="1">
      <c r="A975" s="124"/>
      <c r="B975" s="77"/>
      <c r="C975" s="77"/>
      <c r="D975" s="77"/>
      <c r="E975" s="77"/>
      <c r="F975" s="77"/>
      <c r="G975" s="77"/>
      <c r="H975" s="77"/>
      <c r="I975" s="77"/>
    </row>
    <row r="976" spans="1:9" ht="16.5" customHeight="1">
      <c r="A976" s="124"/>
      <c r="B976" s="77"/>
      <c r="C976" s="77"/>
      <c r="D976" s="77"/>
      <c r="E976" s="77"/>
      <c r="F976" s="77"/>
      <c r="G976" s="77"/>
      <c r="H976" s="77"/>
      <c r="I976" s="77"/>
    </row>
    <row r="977" spans="1:9" ht="16.5" customHeight="1">
      <c r="A977" s="124"/>
      <c r="B977" s="77"/>
      <c r="C977" s="77"/>
      <c r="D977" s="77"/>
      <c r="E977" s="77"/>
      <c r="F977" s="77"/>
      <c r="G977" s="77"/>
      <c r="H977" s="77"/>
      <c r="I977" s="77"/>
    </row>
    <row r="978" spans="1:9" ht="16.5" customHeight="1">
      <c r="A978" s="124"/>
      <c r="B978" s="77"/>
      <c r="C978" s="77"/>
      <c r="D978" s="77"/>
      <c r="E978" s="77"/>
      <c r="F978" s="77"/>
      <c r="G978" s="77"/>
      <c r="H978" s="77"/>
      <c r="I978" s="77"/>
    </row>
    <row r="979" spans="1:9" ht="16.5" customHeight="1">
      <c r="A979" s="124"/>
      <c r="B979" s="77"/>
      <c r="C979" s="77"/>
      <c r="D979" s="77"/>
      <c r="E979" s="77"/>
      <c r="F979" s="77"/>
      <c r="G979" s="77"/>
      <c r="H979" s="77"/>
      <c r="I979" s="77"/>
    </row>
    <row r="980" spans="1:9" ht="16.5" customHeight="1">
      <c r="A980" s="124"/>
      <c r="B980" s="77"/>
      <c r="C980" s="77"/>
      <c r="D980" s="77"/>
      <c r="E980" s="77"/>
      <c r="F980" s="77"/>
      <c r="G980" s="77"/>
      <c r="H980" s="77"/>
      <c r="I980" s="77"/>
    </row>
    <row r="981" spans="1:9" ht="16.5" customHeight="1">
      <c r="A981" s="124"/>
      <c r="B981" s="77"/>
      <c r="C981" s="77"/>
      <c r="D981" s="77"/>
      <c r="E981" s="77"/>
      <c r="F981" s="77"/>
      <c r="G981" s="77"/>
      <c r="H981" s="77"/>
      <c r="I981" s="77"/>
    </row>
    <row r="982" spans="1:9" ht="16.5" customHeight="1">
      <c r="A982" s="124"/>
      <c r="B982" s="77"/>
      <c r="C982" s="77"/>
      <c r="D982" s="77"/>
      <c r="E982" s="77"/>
      <c r="F982" s="77"/>
      <c r="G982" s="77"/>
      <c r="H982" s="77"/>
      <c r="I982" s="77"/>
    </row>
    <row r="983" spans="1:9" ht="16.5" customHeight="1">
      <c r="A983" s="124"/>
      <c r="B983" s="77"/>
      <c r="C983" s="77"/>
      <c r="D983" s="77"/>
      <c r="E983" s="77"/>
      <c r="F983" s="77"/>
      <c r="G983" s="77"/>
      <c r="H983" s="77"/>
      <c r="I983" s="77"/>
    </row>
    <row r="984" spans="1:9" ht="16.5" customHeight="1">
      <c r="A984" s="124"/>
      <c r="B984" s="77"/>
      <c r="C984" s="77"/>
      <c r="D984" s="77"/>
      <c r="E984" s="77"/>
      <c r="F984" s="77"/>
      <c r="G984" s="77"/>
      <c r="H984" s="77"/>
      <c r="I984" s="77"/>
    </row>
    <row r="985" spans="1:9" ht="16.5" customHeight="1">
      <c r="A985" s="124"/>
      <c r="B985" s="77"/>
      <c r="C985" s="77"/>
      <c r="D985" s="77"/>
      <c r="E985" s="77"/>
      <c r="F985" s="77"/>
      <c r="G985" s="77"/>
      <c r="H985" s="77"/>
      <c r="I985" s="77"/>
    </row>
    <row r="986" spans="1:9" ht="16.5" customHeight="1">
      <c r="A986" s="124"/>
      <c r="B986" s="77"/>
      <c r="C986" s="77"/>
      <c r="D986" s="77"/>
      <c r="E986" s="77"/>
      <c r="F986" s="77"/>
      <c r="G986" s="77"/>
      <c r="H986" s="77"/>
      <c r="I986" s="77"/>
    </row>
    <row r="987" spans="1:9" ht="16.5" customHeight="1">
      <c r="A987" s="124"/>
      <c r="B987" s="77"/>
      <c r="C987" s="77"/>
      <c r="D987" s="77"/>
      <c r="E987" s="77"/>
      <c r="F987" s="77"/>
      <c r="G987" s="77"/>
      <c r="H987" s="77"/>
      <c r="I987" s="77"/>
    </row>
    <row r="988" spans="1:9" ht="16.5" customHeight="1">
      <c r="A988" s="124"/>
      <c r="B988" s="77"/>
      <c r="C988" s="77"/>
      <c r="D988" s="77"/>
      <c r="E988" s="77"/>
      <c r="F988" s="77"/>
      <c r="G988" s="77"/>
      <c r="H988" s="77"/>
      <c r="I988" s="77"/>
    </row>
    <row r="989" spans="1:9" ht="16.5" customHeight="1">
      <c r="A989" s="124"/>
      <c r="B989" s="77"/>
      <c r="C989" s="77"/>
      <c r="D989" s="77"/>
      <c r="E989" s="77"/>
      <c r="F989" s="77"/>
      <c r="G989" s="77"/>
      <c r="H989" s="77"/>
      <c r="I989" s="77"/>
    </row>
    <row r="990" spans="1:9" ht="16.5" customHeight="1">
      <c r="A990" s="124"/>
      <c r="B990" s="77"/>
      <c r="C990" s="77"/>
      <c r="D990" s="77"/>
      <c r="E990" s="77"/>
      <c r="F990" s="77"/>
      <c r="G990" s="77"/>
      <c r="H990" s="77"/>
      <c r="I990" s="77"/>
    </row>
    <row r="991" spans="1:9" ht="16.5" customHeight="1">
      <c r="A991" s="124"/>
      <c r="B991" s="77"/>
      <c r="C991" s="77"/>
      <c r="D991" s="77"/>
      <c r="E991" s="77"/>
      <c r="F991" s="77"/>
      <c r="G991" s="77"/>
      <c r="H991" s="77"/>
      <c r="I991" s="77"/>
    </row>
    <row r="992" spans="1:9" ht="16.5" customHeight="1">
      <c r="A992" s="124"/>
      <c r="B992" s="77"/>
      <c r="C992" s="77"/>
      <c r="D992" s="77"/>
      <c r="E992" s="77"/>
      <c r="F992" s="77"/>
      <c r="G992" s="77"/>
      <c r="H992" s="77"/>
      <c r="I992" s="77"/>
    </row>
    <row r="993" spans="1:9" ht="16.5" customHeight="1">
      <c r="A993" s="124"/>
      <c r="B993" s="77"/>
      <c r="C993" s="77"/>
      <c r="D993" s="77"/>
      <c r="E993" s="77"/>
      <c r="F993" s="77"/>
      <c r="G993" s="77"/>
      <c r="H993" s="77"/>
      <c r="I993" s="77"/>
    </row>
    <row r="994" spans="1:9" ht="16.5" customHeight="1">
      <c r="A994" s="124"/>
      <c r="B994" s="77"/>
      <c r="C994" s="77"/>
      <c r="D994" s="77"/>
      <c r="E994" s="77"/>
      <c r="F994" s="77"/>
      <c r="G994" s="77"/>
      <c r="H994" s="77"/>
      <c r="I994" s="77"/>
    </row>
    <row r="995" spans="1:9" ht="16.5" customHeight="1">
      <c r="A995" s="124"/>
      <c r="B995" s="77"/>
      <c r="C995" s="77"/>
      <c r="D995" s="77"/>
      <c r="E995" s="77"/>
      <c r="F995" s="77"/>
      <c r="G995" s="77"/>
      <c r="H995" s="77"/>
      <c r="I995" s="77"/>
    </row>
    <row r="996" spans="1:9" ht="16.5" customHeight="1">
      <c r="A996" s="124"/>
      <c r="B996" s="77"/>
      <c r="C996" s="77"/>
      <c r="D996" s="77"/>
      <c r="E996" s="77"/>
      <c r="F996" s="77"/>
      <c r="G996" s="77"/>
      <c r="H996" s="77"/>
      <c r="I996" s="77"/>
    </row>
    <row r="997" spans="1:9" ht="16.5" customHeight="1">
      <c r="A997" s="124"/>
      <c r="B997" s="77"/>
      <c r="C997" s="77"/>
      <c r="D997" s="77"/>
      <c r="E997" s="77"/>
      <c r="F997" s="77"/>
      <c r="G997" s="77"/>
      <c r="H997" s="77"/>
      <c r="I997" s="77"/>
    </row>
    <row r="998" spans="1:9" ht="16.5" customHeight="1">
      <c r="A998" s="124"/>
      <c r="B998" s="77"/>
      <c r="C998" s="77"/>
      <c r="D998" s="77"/>
      <c r="E998" s="77"/>
      <c r="F998" s="77"/>
      <c r="G998" s="77"/>
      <c r="H998" s="77"/>
      <c r="I998" s="77"/>
    </row>
    <row r="999" spans="1:9" ht="16.5" customHeight="1">
      <c r="A999" s="124"/>
      <c r="B999" s="77"/>
      <c r="C999" s="77"/>
      <c r="D999" s="77"/>
      <c r="E999" s="77"/>
      <c r="F999" s="77"/>
      <c r="G999" s="77"/>
      <c r="H999" s="77"/>
      <c r="I999" s="77"/>
    </row>
    <row r="1000" spans="1:9" ht="16.5" customHeight="1">
      <c r="A1000" s="124"/>
      <c r="B1000" s="77"/>
      <c r="C1000" s="77"/>
      <c r="D1000" s="77"/>
      <c r="E1000" s="77"/>
      <c r="F1000" s="77"/>
      <c r="G1000" s="77"/>
      <c r="H1000" s="77"/>
      <c r="I1000" s="77"/>
    </row>
    <row r="1001" spans="1:9" ht="16.5" customHeight="1">
      <c r="A1001" s="124"/>
      <c r="B1001" s="77"/>
      <c r="C1001" s="77"/>
      <c r="D1001" s="77"/>
      <c r="E1001" s="77"/>
      <c r="F1001" s="77"/>
      <c r="G1001" s="77"/>
      <c r="H1001" s="77"/>
      <c r="I1001" s="77"/>
    </row>
    <row r="1002" spans="1:9" ht="16.5" customHeight="1">
      <c r="A1002" s="124"/>
      <c r="B1002" s="77"/>
      <c r="C1002" s="77"/>
      <c r="D1002" s="77"/>
      <c r="E1002" s="77"/>
      <c r="F1002" s="77"/>
      <c r="G1002" s="77"/>
      <c r="H1002" s="77"/>
      <c r="I1002" s="77"/>
    </row>
    <row r="1003" spans="1:9" ht="16.5" customHeight="1">
      <c r="A1003" s="124"/>
      <c r="B1003" s="77"/>
      <c r="C1003" s="77"/>
      <c r="D1003" s="77"/>
      <c r="E1003" s="77"/>
      <c r="F1003" s="77"/>
      <c r="G1003" s="77"/>
      <c r="H1003" s="77"/>
      <c r="I1003" s="77"/>
    </row>
    <row r="1004" spans="1:9" ht="16.5" customHeight="1">
      <c r="A1004" s="124"/>
      <c r="B1004" s="77"/>
      <c r="C1004" s="77"/>
      <c r="D1004" s="77"/>
      <c r="E1004" s="77"/>
      <c r="F1004" s="77"/>
      <c r="G1004" s="77"/>
      <c r="H1004" s="77"/>
      <c r="I1004" s="77"/>
    </row>
    <row r="1005" spans="1:9" ht="16.5" customHeight="1">
      <c r="A1005" s="124"/>
      <c r="B1005" s="77"/>
      <c r="C1005" s="77"/>
      <c r="D1005" s="77"/>
      <c r="E1005" s="77"/>
      <c r="F1005" s="77"/>
      <c r="G1005" s="77"/>
      <c r="H1005" s="77"/>
      <c r="I1005" s="77"/>
    </row>
    <row r="1006" spans="1:9" ht="16.5" customHeight="1">
      <c r="A1006" s="124"/>
      <c r="B1006" s="77"/>
      <c r="C1006" s="77"/>
      <c r="D1006" s="77"/>
      <c r="E1006" s="77"/>
      <c r="F1006" s="77"/>
      <c r="G1006" s="77"/>
      <c r="H1006" s="77"/>
      <c r="I1006" s="77"/>
    </row>
    <row r="1007" spans="1:9" ht="16.5" customHeight="1">
      <c r="A1007" s="124"/>
      <c r="B1007" s="77"/>
      <c r="C1007" s="77"/>
      <c r="D1007" s="77"/>
      <c r="E1007" s="77"/>
      <c r="F1007" s="77"/>
      <c r="G1007" s="77"/>
      <c r="H1007" s="77"/>
      <c r="I1007" s="77"/>
    </row>
    <row r="1008" spans="1:9" ht="16.5" customHeight="1">
      <c r="A1008" s="124"/>
      <c r="B1008" s="77"/>
      <c r="C1008" s="77"/>
      <c r="D1008" s="77"/>
      <c r="E1008" s="77"/>
      <c r="F1008" s="77"/>
      <c r="G1008" s="77"/>
      <c r="H1008" s="77"/>
      <c r="I1008" s="77"/>
    </row>
    <row r="1009" spans="1:9" ht="16.5" customHeight="1">
      <c r="A1009" s="124"/>
      <c r="B1009" s="77"/>
      <c r="C1009" s="77"/>
      <c r="D1009" s="77"/>
      <c r="E1009" s="77"/>
      <c r="F1009" s="77"/>
      <c r="G1009" s="77"/>
      <c r="H1009" s="77"/>
      <c r="I1009" s="77"/>
    </row>
    <row r="1010" spans="1:9" ht="16.5" customHeight="1">
      <c r="A1010" s="124"/>
      <c r="B1010" s="77"/>
      <c r="C1010" s="77"/>
      <c r="D1010" s="77"/>
      <c r="E1010" s="77"/>
      <c r="F1010" s="77"/>
      <c r="G1010" s="77"/>
      <c r="H1010" s="77"/>
      <c r="I1010" s="77"/>
    </row>
    <row r="1011" spans="1:9" ht="16.5" customHeight="1">
      <c r="A1011" s="124"/>
      <c r="B1011" s="77"/>
      <c r="C1011" s="77"/>
      <c r="D1011" s="77"/>
      <c r="E1011" s="77"/>
      <c r="F1011" s="77"/>
      <c r="G1011" s="77"/>
      <c r="H1011" s="77"/>
      <c r="I1011" s="77"/>
    </row>
    <row r="1012" spans="1:9" ht="16.5" customHeight="1">
      <c r="A1012" s="124"/>
      <c r="B1012" s="77"/>
      <c r="C1012" s="77"/>
      <c r="D1012" s="77"/>
      <c r="E1012" s="77"/>
      <c r="F1012" s="77"/>
      <c r="G1012" s="77"/>
      <c r="H1012" s="77"/>
      <c r="I1012" s="77"/>
    </row>
    <row r="1013" spans="1:9" ht="16.5" customHeight="1">
      <c r="A1013" s="124"/>
      <c r="B1013" s="77"/>
      <c r="C1013" s="77"/>
      <c r="D1013" s="77"/>
      <c r="E1013" s="77"/>
      <c r="F1013" s="77"/>
      <c r="G1013" s="77"/>
      <c r="H1013" s="77"/>
      <c r="I1013" s="77"/>
    </row>
    <row r="1014" spans="1:9" ht="16.5" customHeight="1">
      <c r="A1014" s="124"/>
      <c r="B1014" s="77"/>
      <c r="C1014" s="77"/>
      <c r="D1014" s="77"/>
      <c r="E1014" s="77"/>
      <c r="F1014" s="77"/>
      <c r="G1014" s="77"/>
      <c r="H1014" s="77"/>
      <c r="I1014" s="77"/>
    </row>
    <row r="1015" spans="1:9" ht="16.5" customHeight="1">
      <c r="A1015" s="124"/>
      <c r="B1015" s="77"/>
      <c r="C1015" s="77"/>
      <c r="D1015" s="77"/>
      <c r="E1015" s="77"/>
      <c r="F1015" s="77"/>
      <c r="G1015" s="77"/>
      <c r="H1015" s="77"/>
      <c r="I1015" s="77"/>
    </row>
    <row r="1016" spans="1:9" ht="16.5" customHeight="1">
      <c r="A1016" s="124"/>
      <c r="B1016" s="77"/>
      <c r="C1016" s="77"/>
      <c r="D1016" s="77"/>
      <c r="E1016" s="77"/>
      <c r="F1016" s="77"/>
      <c r="G1016" s="77"/>
      <c r="H1016" s="77"/>
      <c r="I1016" s="77"/>
    </row>
    <row r="1017" spans="1:9" ht="16.5" customHeight="1">
      <c r="A1017" s="124"/>
      <c r="B1017" s="77"/>
      <c r="C1017" s="77"/>
      <c r="D1017" s="77"/>
      <c r="E1017" s="77"/>
      <c r="F1017" s="77"/>
      <c r="G1017" s="77"/>
      <c r="H1017" s="77"/>
      <c r="I1017" s="77"/>
    </row>
    <row r="1018" spans="1:9" ht="16.5" customHeight="1">
      <c r="A1018" s="124"/>
      <c r="B1018" s="77"/>
      <c r="C1018" s="77"/>
      <c r="D1018" s="77"/>
      <c r="E1018" s="77"/>
      <c r="F1018" s="77"/>
      <c r="G1018" s="77"/>
      <c r="H1018" s="77"/>
      <c r="I1018" s="77"/>
    </row>
    <row r="1019" spans="1:9" ht="16.5" customHeight="1">
      <c r="A1019" s="124"/>
      <c r="B1019" s="77"/>
      <c r="C1019" s="77"/>
      <c r="D1019" s="77"/>
      <c r="E1019" s="77"/>
      <c r="F1019" s="77"/>
      <c r="G1019" s="77"/>
      <c r="H1019" s="77"/>
      <c r="I1019" s="77"/>
    </row>
    <row r="1020" spans="1:9" ht="16.5" customHeight="1">
      <c r="A1020" s="124"/>
      <c r="B1020" s="77"/>
      <c r="C1020" s="77"/>
      <c r="D1020" s="77"/>
      <c r="E1020" s="77"/>
      <c r="F1020" s="77"/>
      <c r="G1020" s="77"/>
      <c r="H1020" s="77"/>
      <c r="I1020" s="77"/>
    </row>
    <row r="1021" spans="1:9" ht="16.5" customHeight="1">
      <c r="A1021" s="124"/>
      <c r="B1021" s="77"/>
      <c r="C1021" s="77"/>
      <c r="D1021" s="77"/>
      <c r="E1021" s="77"/>
      <c r="F1021" s="77"/>
      <c r="G1021" s="77"/>
      <c r="H1021" s="77"/>
      <c r="I1021" s="77"/>
    </row>
    <row r="1022" spans="1:9" ht="16.5" customHeight="1">
      <c r="A1022" s="124"/>
      <c r="B1022" s="77"/>
      <c r="C1022" s="77"/>
      <c r="D1022" s="77"/>
      <c r="E1022" s="77"/>
      <c r="F1022" s="77"/>
      <c r="G1022" s="77"/>
      <c r="H1022" s="77"/>
      <c r="I1022" s="77"/>
    </row>
    <row r="1023" spans="1:9" ht="16.5" customHeight="1">
      <c r="A1023" s="124"/>
      <c r="B1023" s="77"/>
      <c r="C1023" s="77"/>
      <c r="D1023" s="77"/>
      <c r="E1023" s="77"/>
      <c r="F1023" s="77"/>
      <c r="G1023" s="77"/>
      <c r="H1023" s="77"/>
      <c r="I1023" s="77"/>
    </row>
    <row r="1024" spans="1:9" ht="16.5" customHeight="1">
      <c r="A1024" s="124"/>
      <c r="B1024" s="77"/>
      <c r="C1024" s="77"/>
      <c r="D1024" s="77"/>
      <c r="E1024" s="77"/>
      <c r="F1024" s="77"/>
      <c r="G1024" s="77"/>
      <c r="H1024" s="77"/>
      <c r="I1024" s="77"/>
    </row>
    <row r="1025" spans="1:9" ht="16.5" customHeight="1">
      <c r="A1025" s="124"/>
      <c r="B1025" s="77"/>
      <c r="C1025" s="77"/>
      <c r="D1025" s="77"/>
      <c r="E1025" s="77"/>
      <c r="F1025" s="77"/>
      <c r="G1025" s="77"/>
      <c r="H1025" s="77"/>
      <c r="I1025" s="77"/>
    </row>
    <row r="1026" spans="1:9" ht="16.5" customHeight="1">
      <c r="A1026" s="124"/>
      <c r="B1026" s="77"/>
      <c r="C1026" s="77"/>
      <c r="D1026" s="77"/>
      <c r="E1026" s="77"/>
      <c r="F1026" s="77"/>
      <c r="G1026" s="77"/>
      <c r="H1026" s="77"/>
      <c r="I1026" s="77"/>
    </row>
    <row r="1027" spans="1:9" ht="16.5" customHeight="1">
      <c r="A1027" s="124"/>
      <c r="B1027" s="77"/>
      <c r="C1027" s="77"/>
      <c r="D1027" s="77"/>
      <c r="E1027" s="77"/>
      <c r="F1027" s="77"/>
      <c r="G1027" s="77"/>
      <c r="H1027" s="77"/>
      <c r="I1027" s="77"/>
    </row>
    <row r="1028" spans="1:9" ht="16.5" customHeight="1">
      <c r="A1028" s="124"/>
      <c r="B1028" s="77"/>
      <c r="C1028" s="77"/>
      <c r="D1028" s="77"/>
      <c r="E1028" s="77"/>
      <c r="F1028" s="77"/>
      <c r="G1028" s="77"/>
      <c r="H1028" s="77"/>
      <c r="I1028" s="77"/>
    </row>
    <row r="1029" spans="1:9" ht="16.5" customHeight="1">
      <c r="A1029" s="124"/>
      <c r="B1029" s="77"/>
      <c r="C1029" s="77"/>
      <c r="D1029" s="77"/>
      <c r="E1029" s="77"/>
      <c r="F1029" s="77"/>
      <c r="G1029" s="77"/>
      <c r="H1029" s="77"/>
      <c r="I1029" s="77"/>
    </row>
    <row r="1030" spans="1:9" ht="16.5" customHeight="1">
      <c r="A1030" s="124"/>
      <c r="B1030" s="77"/>
      <c r="C1030" s="77"/>
      <c r="D1030" s="77"/>
      <c r="E1030" s="77"/>
      <c r="F1030" s="77"/>
      <c r="G1030" s="77"/>
      <c r="H1030" s="77"/>
      <c r="I1030" s="77"/>
    </row>
    <row r="1031" spans="1:9" ht="16.5" customHeight="1">
      <c r="A1031" s="124"/>
      <c r="B1031" s="77"/>
      <c r="C1031" s="77"/>
      <c r="D1031" s="77"/>
      <c r="E1031" s="77"/>
      <c r="F1031" s="77"/>
      <c r="G1031" s="77"/>
      <c r="H1031" s="77"/>
      <c r="I1031" s="77"/>
    </row>
    <row r="1032" spans="1:9" ht="16.5" customHeight="1">
      <c r="A1032" s="124"/>
      <c r="B1032" s="77"/>
      <c r="C1032" s="77"/>
      <c r="D1032" s="77"/>
      <c r="E1032" s="77"/>
      <c r="F1032" s="77"/>
      <c r="G1032" s="77"/>
      <c r="H1032" s="77"/>
      <c r="I1032" s="77"/>
    </row>
    <row r="1033" spans="1:9" ht="16.5" customHeight="1">
      <c r="A1033" s="124"/>
      <c r="B1033" s="77"/>
      <c r="C1033" s="77"/>
      <c r="D1033" s="77"/>
      <c r="E1033" s="77"/>
      <c r="F1033" s="77"/>
      <c r="G1033" s="77"/>
      <c r="H1033" s="77"/>
      <c r="I1033" s="77"/>
    </row>
    <row r="1034" spans="1:9" ht="16.5" customHeight="1">
      <c r="A1034" s="124"/>
      <c r="B1034" s="77"/>
      <c r="C1034" s="77"/>
      <c r="D1034" s="77"/>
      <c r="E1034" s="77"/>
      <c r="F1034" s="77"/>
      <c r="G1034" s="77"/>
      <c r="H1034" s="77"/>
      <c r="I1034" s="77"/>
    </row>
    <row r="1035" spans="1:9" ht="16.5" customHeight="1">
      <c r="A1035" s="124"/>
      <c r="B1035" s="77"/>
      <c r="C1035" s="77"/>
      <c r="D1035" s="77"/>
      <c r="E1035" s="77"/>
      <c r="F1035" s="77"/>
      <c r="G1035" s="77"/>
      <c r="H1035" s="77"/>
      <c r="I1035" s="77"/>
    </row>
    <row r="1036" spans="1:9" ht="16.5" customHeight="1">
      <c r="A1036" s="124"/>
      <c r="B1036" s="77"/>
      <c r="C1036" s="77"/>
      <c r="D1036" s="77"/>
      <c r="E1036" s="77"/>
      <c r="F1036" s="77"/>
      <c r="G1036" s="77"/>
      <c r="H1036" s="77"/>
      <c r="I1036" s="77"/>
    </row>
    <row r="1037" spans="1:9" ht="16.5" customHeight="1">
      <c r="A1037" s="124"/>
      <c r="B1037" s="77"/>
      <c r="C1037" s="77"/>
      <c r="D1037" s="77"/>
      <c r="E1037" s="77"/>
      <c r="F1037" s="77"/>
      <c r="G1037" s="77"/>
      <c r="H1037" s="77"/>
      <c r="I1037" s="77"/>
    </row>
    <row r="1038" spans="1:9" ht="16.5" customHeight="1">
      <c r="A1038" s="124"/>
      <c r="B1038" s="77"/>
      <c r="C1038" s="77"/>
      <c r="D1038" s="77"/>
      <c r="E1038" s="77"/>
      <c r="F1038" s="77"/>
      <c r="G1038" s="77"/>
      <c r="H1038" s="77"/>
      <c r="I1038" s="77"/>
    </row>
    <row r="1039" spans="1:9" ht="16.5" customHeight="1">
      <c r="A1039" s="124"/>
      <c r="B1039" s="77"/>
      <c r="C1039" s="77"/>
      <c r="D1039" s="77"/>
      <c r="E1039" s="77"/>
      <c r="F1039" s="77"/>
      <c r="G1039" s="77"/>
      <c r="H1039" s="77"/>
      <c r="I1039" s="77"/>
    </row>
    <row r="1040" spans="1:9" ht="16.5" customHeight="1">
      <c r="A1040" s="124"/>
      <c r="B1040" s="77"/>
      <c r="C1040" s="77"/>
      <c r="D1040" s="77"/>
      <c r="E1040" s="77"/>
      <c r="F1040" s="77"/>
      <c r="G1040" s="77"/>
      <c r="H1040" s="77"/>
      <c r="I1040" s="77"/>
    </row>
    <row r="1041" spans="1:9" ht="16.5" customHeight="1">
      <c r="A1041" s="124"/>
      <c r="B1041" s="77"/>
      <c r="C1041" s="77"/>
      <c r="D1041" s="77"/>
      <c r="E1041" s="77"/>
      <c r="F1041" s="77"/>
      <c r="G1041" s="77"/>
      <c r="H1041" s="77"/>
      <c r="I1041" s="77"/>
    </row>
    <row r="1042" spans="1:9" ht="16.5" customHeight="1">
      <c r="A1042" s="124"/>
      <c r="B1042" s="77"/>
      <c r="C1042" s="77"/>
      <c r="D1042" s="77"/>
      <c r="E1042" s="77"/>
      <c r="F1042" s="77"/>
      <c r="G1042" s="77"/>
      <c r="H1042" s="77"/>
      <c r="I1042" s="77"/>
    </row>
    <row r="1043" spans="1:9" ht="16.5" customHeight="1">
      <c r="A1043" s="124"/>
      <c r="B1043" s="77"/>
      <c r="C1043" s="77"/>
      <c r="D1043" s="77"/>
      <c r="E1043" s="77"/>
      <c r="F1043" s="77"/>
      <c r="G1043" s="77"/>
      <c r="H1043" s="77"/>
      <c r="I1043" s="77"/>
    </row>
    <row r="1044" spans="1:9" ht="16.5" customHeight="1">
      <c r="A1044" s="124"/>
      <c r="B1044" s="77"/>
      <c r="C1044" s="77"/>
      <c r="D1044" s="77"/>
      <c r="E1044" s="77"/>
      <c r="F1044" s="77"/>
      <c r="G1044" s="77"/>
      <c r="H1044" s="77"/>
      <c r="I1044" s="77"/>
    </row>
    <row r="1045" spans="1:9" ht="16.5" customHeight="1">
      <c r="A1045" s="124"/>
      <c r="B1045" s="77"/>
      <c r="C1045" s="77"/>
      <c r="D1045" s="77"/>
      <c r="E1045" s="77"/>
      <c r="F1045" s="77"/>
      <c r="G1045" s="77"/>
      <c r="H1045" s="77"/>
      <c r="I1045" s="77"/>
    </row>
    <row r="1046" spans="1:9" ht="16.5" customHeight="1">
      <c r="A1046" s="124"/>
      <c r="B1046" s="77"/>
      <c r="C1046" s="77"/>
      <c r="D1046" s="77"/>
      <c r="E1046" s="77"/>
      <c r="F1046" s="77"/>
      <c r="G1046" s="77"/>
      <c r="H1046" s="77"/>
      <c r="I1046" s="77"/>
    </row>
    <row r="1047" spans="1:9" ht="16.5" customHeight="1">
      <c r="A1047" s="124"/>
      <c r="B1047" s="77"/>
      <c r="C1047" s="77"/>
      <c r="D1047" s="77"/>
      <c r="E1047" s="77"/>
      <c r="F1047" s="77"/>
      <c r="G1047" s="77"/>
      <c r="H1047" s="77"/>
      <c r="I1047" s="77"/>
    </row>
    <row r="1048" spans="1:9" ht="16.5" customHeight="1">
      <c r="A1048" s="124"/>
      <c r="B1048" s="77"/>
      <c r="C1048" s="77"/>
      <c r="D1048" s="77"/>
      <c r="E1048" s="77"/>
      <c r="F1048" s="77"/>
      <c r="G1048" s="77"/>
      <c r="H1048" s="77"/>
      <c r="I1048" s="77"/>
    </row>
    <row r="1049" spans="1:9" ht="16.5" customHeight="1">
      <c r="A1049" s="124"/>
      <c r="B1049" s="77"/>
      <c r="C1049" s="77"/>
      <c r="D1049" s="77"/>
      <c r="E1049" s="77"/>
      <c r="F1049" s="77"/>
      <c r="G1049" s="77"/>
      <c r="H1049" s="77"/>
      <c r="I1049" s="77"/>
    </row>
    <row r="1050" spans="1:9" ht="16.5" customHeight="1">
      <c r="A1050" s="124"/>
      <c r="B1050" s="77"/>
      <c r="C1050" s="77"/>
      <c r="D1050" s="77"/>
      <c r="E1050" s="77"/>
      <c r="F1050" s="77"/>
      <c r="G1050" s="77"/>
      <c r="H1050" s="77"/>
      <c r="I1050" s="77"/>
    </row>
    <row r="1051" spans="1:9" ht="16.5" customHeight="1">
      <c r="A1051" s="124"/>
      <c r="B1051" s="77"/>
      <c r="C1051" s="77"/>
      <c r="D1051" s="77"/>
      <c r="E1051" s="77"/>
      <c r="F1051" s="77"/>
      <c r="G1051" s="77"/>
      <c r="H1051" s="77"/>
      <c r="I1051" s="77"/>
    </row>
    <row r="1052" spans="1:9" ht="16.5" customHeight="1">
      <c r="A1052" s="124"/>
      <c r="B1052" s="77"/>
      <c r="C1052" s="77"/>
      <c r="D1052" s="77"/>
      <c r="E1052" s="77"/>
      <c r="F1052" s="77"/>
      <c r="G1052" s="77"/>
      <c r="H1052" s="77"/>
      <c r="I1052" s="77"/>
    </row>
    <row r="1053" spans="1:9" ht="16.5" customHeight="1">
      <c r="A1053" s="124"/>
      <c r="B1053" s="77"/>
      <c r="C1053" s="77"/>
      <c r="D1053" s="77"/>
      <c r="E1053" s="77"/>
      <c r="F1053" s="77"/>
      <c r="G1053" s="77"/>
      <c r="H1053" s="77"/>
      <c r="I1053" s="77"/>
    </row>
    <row r="1054" spans="1:9" ht="16.5" customHeight="1">
      <c r="A1054" s="124"/>
      <c r="B1054" s="77"/>
      <c r="C1054" s="77"/>
      <c r="D1054" s="77"/>
      <c r="E1054" s="77"/>
      <c r="F1054" s="77"/>
      <c r="G1054" s="77"/>
      <c r="H1054" s="77"/>
      <c r="I1054" s="77"/>
    </row>
    <row r="1055" spans="1:9" ht="16.5" customHeight="1">
      <c r="A1055" s="124"/>
      <c r="B1055" s="77"/>
      <c r="C1055" s="77"/>
      <c r="D1055" s="77"/>
      <c r="E1055" s="77"/>
      <c r="F1055" s="77"/>
      <c r="G1055" s="77"/>
      <c r="H1055" s="77"/>
      <c r="I1055" s="77"/>
    </row>
    <row r="1056" spans="1:9" ht="16.5" customHeight="1">
      <c r="A1056" s="124"/>
      <c r="B1056" s="77"/>
      <c r="C1056" s="77"/>
      <c r="D1056" s="77"/>
      <c r="E1056" s="77"/>
      <c r="F1056" s="77"/>
      <c r="G1056" s="77"/>
      <c r="H1056" s="77"/>
      <c r="I1056" s="77"/>
    </row>
    <row r="1057" spans="1:9" ht="16.5" customHeight="1">
      <c r="A1057" s="124"/>
      <c r="B1057" s="77"/>
      <c r="C1057" s="77"/>
      <c r="D1057" s="77"/>
      <c r="E1057" s="77"/>
      <c r="F1057" s="77"/>
      <c r="G1057" s="77"/>
      <c r="H1057" s="77"/>
      <c r="I1057" s="77"/>
    </row>
    <row r="1058" spans="1:9" ht="16.5" customHeight="1">
      <c r="A1058" s="124"/>
      <c r="B1058" s="77"/>
      <c r="C1058" s="77"/>
      <c r="D1058" s="77"/>
      <c r="E1058" s="77"/>
      <c r="F1058" s="77"/>
      <c r="G1058" s="77"/>
      <c r="H1058" s="77"/>
      <c r="I1058" s="77"/>
    </row>
    <row r="1059" spans="1:9" ht="16.5" customHeight="1">
      <c r="A1059" s="124"/>
      <c r="B1059" s="77"/>
      <c r="C1059" s="77"/>
      <c r="D1059" s="77"/>
      <c r="E1059" s="77"/>
      <c r="F1059" s="77"/>
      <c r="G1059" s="77"/>
      <c r="H1059" s="77"/>
      <c r="I1059" s="77"/>
    </row>
    <row r="1060" spans="1:9" ht="16.5" customHeight="1">
      <c r="A1060" s="124"/>
      <c r="B1060" s="77"/>
      <c r="C1060" s="77"/>
      <c r="D1060" s="77"/>
      <c r="E1060" s="77"/>
      <c r="F1060" s="77"/>
      <c r="G1060" s="77"/>
      <c r="H1060" s="77"/>
      <c r="I1060" s="77"/>
    </row>
    <row r="1061" spans="1:9" ht="16.5" customHeight="1">
      <c r="A1061" s="124"/>
      <c r="B1061" s="77"/>
      <c r="C1061" s="77"/>
      <c r="D1061" s="77"/>
      <c r="E1061" s="77"/>
      <c r="F1061" s="77"/>
      <c r="G1061" s="77"/>
      <c r="H1061" s="77"/>
      <c r="I1061" s="77"/>
    </row>
    <row r="1062" spans="1:9" ht="16.5" customHeight="1">
      <c r="A1062" s="124"/>
      <c r="B1062" s="77"/>
      <c r="C1062" s="77"/>
      <c r="D1062" s="77"/>
      <c r="E1062" s="77"/>
      <c r="F1062" s="77"/>
      <c r="G1062" s="77"/>
      <c r="H1062" s="77"/>
      <c r="I1062" s="77"/>
    </row>
    <row r="1063" spans="1:9" ht="16.5" customHeight="1">
      <c r="A1063" s="124"/>
      <c r="B1063" s="77"/>
      <c r="C1063" s="77"/>
      <c r="D1063" s="77"/>
      <c r="E1063" s="77"/>
      <c r="F1063" s="77"/>
      <c r="G1063" s="77"/>
      <c r="H1063" s="77"/>
      <c r="I1063" s="77"/>
    </row>
    <row r="1064" spans="1:9" ht="16.5" customHeight="1">
      <c r="A1064" s="124"/>
      <c r="B1064" s="77"/>
      <c r="C1064" s="77"/>
      <c r="D1064" s="77"/>
      <c r="E1064" s="77"/>
      <c r="F1064" s="77"/>
      <c r="G1064" s="77"/>
      <c r="H1064" s="77"/>
      <c r="I1064" s="77"/>
    </row>
    <row r="1065" spans="1:9" ht="16.5" customHeight="1">
      <c r="A1065" s="124"/>
      <c r="B1065" s="77"/>
      <c r="C1065" s="77"/>
      <c r="D1065" s="77"/>
      <c r="E1065" s="77"/>
      <c r="F1065" s="77"/>
      <c r="G1065" s="77"/>
      <c r="H1065" s="77"/>
      <c r="I1065" s="77"/>
    </row>
    <row r="1066" spans="1:9" ht="16.5" customHeight="1">
      <c r="A1066" s="124"/>
      <c r="B1066" s="77"/>
      <c r="C1066" s="77"/>
      <c r="D1066" s="77"/>
      <c r="E1066" s="77"/>
      <c r="F1066" s="77"/>
      <c r="G1066" s="77"/>
      <c r="H1066" s="77"/>
      <c r="I1066" s="77"/>
    </row>
    <row r="1067" spans="1:9" ht="16.5" customHeight="1">
      <c r="A1067" s="124"/>
      <c r="B1067" s="77"/>
      <c r="C1067" s="77"/>
      <c r="D1067" s="77"/>
      <c r="E1067" s="77"/>
      <c r="F1067" s="77"/>
      <c r="G1067" s="77"/>
      <c r="H1067" s="77"/>
      <c r="I1067" s="77"/>
    </row>
    <row r="1068" spans="1:9" ht="16.5" customHeight="1">
      <c r="A1068" s="124"/>
      <c r="B1068" s="77"/>
      <c r="C1068" s="77"/>
      <c r="D1068" s="77"/>
      <c r="E1068" s="77"/>
      <c r="F1068" s="77"/>
      <c r="G1068" s="77"/>
      <c r="H1068" s="77"/>
      <c r="I1068" s="77"/>
    </row>
    <row r="1069" spans="1:9" ht="16.5" customHeight="1">
      <c r="A1069" s="124"/>
      <c r="B1069" s="77"/>
      <c r="C1069" s="77"/>
      <c r="D1069" s="77"/>
      <c r="E1069" s="77"/>
      <c r="F1069" s="77"/>
      <c r="G1069" s="77"/>
      <c r="H1069" s="77"/>
      <c r="I1069" s="77"/>
    </row>
    <row r="1070" spans="1:9" ht="16.5" customHeight="1">
      <c r="A1070" s="124"/>
      <c r="B1070" s="77"/>
      <c r="C1070" s="77"/>
      <c r="D1070" s="77"/>
      <c r="E1070" s="77"/>
      <c r="F1070" s="77"/>
      <c r="G1070" s="77"/>
      <c r="H1070" s="77"/>
      <c r="I1070" s="77"/>
    </row>
    <row r="1071" spans="1:9" ht="16.5" customHeight="1">
      <c r="A1071" s="124"/>
      <c r="B1071" s="77"/>
      <c r="C1071" s="77"/>
      <c r="D1071" s="77"/>
      <c r="E1071" s="77"/>
      <c r="F1071" s="77"/>
      <c r="G1071" s="77"/>
      <c r="H1071" s="77"/>
      <c r="I1071" s="77"/>
    </row>
    <row r="1072" spans="1:9" ht="16.5" customHeight="1">
      <c r="A1072" s="124"/>
      <c r="B1072" s="77"/>
      <c r="C1072" s="77"/>
      <c r="D1072" s="77"/>
      <c r="E1072" s="77"/>
      <c r="F1072" s="77"/>
      <c r="G1072" s="77"/>
      <c r="H1072" s="77"/>
      <c r="I1072" s="77"/>
    </row>
    <row r="1073" spans="1:9" ht="16.5" customHeight="1">
      <c r="A1073" s="124"/>
      <c r="B1073" s="77"/>
      <c r="C1073" s="77"/>
      <c r="D1073" s="77"/>
      <c r="E1073" s="77"/>
      <c r="F1073" s="77"/>
      <c r="G1073" s="77"/>
      <c r="H1073" s="77"/>
      <c r="I1073" s="77"/>
    </row>
    <row r="1074" spans="1:9" ht="16.5" customHeight="1">
      <c r="A1074" s="124"/>
      <c r="B1074" s="77"/>
      <c r="C1074" s="77"/>
      <c r="D1074" s="77"/>
      <c r="E1074" s="77"/>
      <c r="F1074" s="77"/>
      <c r="G1074" s="77"/>
      <c r="H1074" s="77"/>
      <c r="I1074" s="77"/>
    </row>
    <row r="1075" spans="1:9" ht="16.5" customHeight="1">
      <c r="A1075" s="124"/>
      <c r="B1075" s="77"/>
      <c r="C1075" s="77"/>
      <c r="D1075" s="77"/>
      <c r="E1075" s="77"/>
      <c r="F1075" s="77"/>
      <c r="G1075" s="77"/>
      <c r="H1075" s="77"/>
      <c r="I1075" s="77"/>
    </row>
    <row r="1076" spans="1:9" ht="16.5" customHeight="1">
      <c r="A1076" s="124"/>
      <c r="B1076" s="77"/>
      <c r="C1076" s="77"/>
      <c r="D1076" s="77"/>
      <c r="E1076" s="77"/>
      <c r="F1076" s="77"/>
      <c r="G1076" s="77"/>
      <c r="H1076" s="77"/>
      <c r="I1076" s="77"/>
    </row>
    <row r="1077" spans="1:9" ht="16.5" customHeight="1">
      <c r="A1077" s="124"/>
      <c r="B1077" s="77"/>
      <c r="C1077" s="77"/>
      <c r="D1077" s="77"/>
      <c r="E1077" s="77"/>
      <c r="F1077" s="77"/>
      <c r="G1077" s="77"/>
      <c r="H1077" s="77"/>
      <c r="I1077" s="77"/>
    </row>
    <row r="1078" spans="1:9" ht="16.5" customHeight="1">
      <c r="A1078" s="124"/>
      <c r="B1078" s="77"/>
      <c r="C1078" s="77"/>
      <c r="D1078" s="77"/>
      <c r="E1078" s="77"/>
      <c r="F1078" s="77"/>
      <c r="G1078" s="77"/>
      <c r="H1078" s="77"/>
      <c r="I1078" s="77"/>
    </row>
    <row r="1079" spans="1:9" ht="16.5" customHeight="1">
      <c r="A1079" s="124"/>
      <c r="B1079" s="77"/>
      <c r="C1079" s="77"/>
      <c r="D1079" s="77"/>
      <c r="E1079" s="77"/>
      <c r="F1079" s="77"/>
      <c r="G1079" s="77"/>
      <c r="H1079" s="77"/>
      <c r="I1079" s="77"/>
    </row>
    <row r="1080" spans="1:9" ht="16.5" customHeight="1">
      <c r="A1080" s="124"/>
      <c r="B1080" s="77"/>
      <c r="C1080" s="77"/>
      <c r="D1080" s="77"/>
      <c r="E1080" s="77"/>
      <c r="F1080" s="77"/>
      <c r="G1080" s="77"/>
      <c r="H1080" s="77"/>
      <c r="I1080" s="77"/>
    </row>
    <row r="1081" spans="1:9" ht="16.5" customHeight="1">
      <c r="A1081" s="124"/>
      <c r="B1081" s="77"/>
      <c r="C1081" s="77"/>
      <c r="D1081" s="77"/>
      <c r="E1081" s="77"/>
      <c r="F1081" s="77"/>
      <c r="G1081" s="77"/>
      <c r="H1081" s="77"/>
      <c r="I1081" s="77"/>
    </row>
    <row r="1082" spans="1:9" ht="16.5" customHeight="1">
      <c r="A1082" s="124"/>
      <c r="B1082" s="77"/>
      <c r="C1082" s="77"/>
      <c r="D1082" s="77"/>
      <c r="E1082" s="77"/>
      <c r="F1082" s="77"/>
      <c r="G1082" s="77"/>
      <c r="H1082" s="77"/>
      <c r="I1082" s="77"/>
    </row>
    <row r="1083" spans="1:9" ht="16.5" customHeight="1">
      <c r="A1083" s="124"/>
      <c r="B1083" s="77"/>
      <c r="C1083" s="77"/>
      <c r="D1083" s="77"/>
      <c r="E1083" s="77"/>
      <c r="F1083" s="77"/>
      <c r="G1083" s="77"/>
      <c r="H1083" s="77"/>
      <c r="I1083" s="77"/>
    </row>
    <row r="1084" spans="1:9" ht="16.5" customHeight="1">
      <c r="A1084" s="124"/>
      <c r="B1084" s="77"/>
      <c r="C1084" s="77"/>
      <c r="D1084" s="77"/>
      <c r="E1084" s="77"/>
      <c r="F1084" s="77"/>
      <c r="G1084" s="77"/>
      <c r="H1084" s="77"/>
      <c r="I1084" s="77"/>
    </row>
    <row r="1085" spans="1:9" ht="16.5" customHeight="1">
      <c r="A1085" s="124"/>
      <c r="B1085" s="77"/>
      <c r="C1085" s="77"/>
      <c r="D1085" s="77"/>
      <c r="E1085" s="77"/>
      <c r="F1085" s="77"/>
      <c r="G1085" s="77"/>
      <c r="H1085" s="77"/>
      <c r="I1085" s="77"/>
    </row>
    <row r="1086" spans="1:9" ht="16.5" customHeight="1">
      <c r="A1086" s="124"/>
      <c r="B1086" s="77"/>
      <c r="C1086" s="77"/>
      <c r="D1086" s="77"/>
      <c r="E1086" s="77"/>
      <c r="F1086" s="77"/>
      <c r="G1086" s="77"/>
      <c r="H1086" s="77"/>
      <c r="I1086" s="77"/>
    </row>
    <row r="1087" spans="1:9" ht="16.5" customHeight="1">
      <c r="A1087" s="124"/>
      <c r="B1087" s="77"/>
      <c r="C1087" s="77"/>
      <c r="D1087" s="77"/>
      <c r="E1087" s="77"/>
      <c r="F1087" s="77"/>
      <c r="G1087" s="77"/>
      <c r="H1087" s="77"/>
      <c r="I1087" s="77"/>
    </row>
    <row r="1088" spans="1:9" ht="16.5" customHeight="1">
      <c r="A1088" s="124"/>
      <c r="B1088" s="77"/>
      <c r="C1088" s="77"/>
      <c r="D1088" s="77"/>
      <c r="E1088" s="77"/>
      <c r="F1088" s="77"/>
      <c r="G1088" s="77"/>
      <c r="H1088" s="77"/>
      <c r="I1088" s="77"/>
    </row>
    <row r="1089" spans="1:9" ht="16.5" customHeight="1">
      <c r="A1089" s="124"/>
      <c r="B1089" s="77"/>
      <c r="C1089" s="77"/>
      <c r="D1089" s="77"/>
      <c r="E1089" s="77"/>
      <c r="F1089" s="77"/>
      <c r="G1089" s="77"/>
      <c r="H1089" s="77"/>
      <c r="I1089" s="77"/>
    </row>
    <row r="1090" spans="1:9" ht="16.5" customHeight="1">
      <c r="A1090" s="124"/>
      <c r="B1090" s="77"/>
      <c r="C1090" s="77"/>
      <c r="D1090" s="77"/>
      <c r="E1090" s="77"/>
      <c r="F1090" s="77"/>
      <c r="G1090" s="77"/>
      <c r="H1090" s="77"/>
      <c r="I1090" s="77"/>
    </row>
    <row r="1091" spans="1:9" ht="16.5" customHeight="1">
      <c r="A1091" s="124"/>
      <c r="B1091" s="77"/>
      <c r="C1091" s="77"/>
      <c r="D1091" s="77"/>
      <c r="E1091" s="77"/>
      <c r="F1091" s="77"/>
      <c r="G1091" s="77"/>
      <c r="H1091" s="77"/>
      <c r="I1091" s="77"/>
    </row>
    <row r="1092" spans="1:9" ht="16.5" customHeight="1">
      <c r="A1092" s="124"/>
      <c r="B1092" s="77"/>
      <c r="C1092" s="77"/>
      <c r="D1092" s="77"/>
      <c r="E1092" s="77"/>
      <c r="F1092" s="77"/>
      <c r="G1092" s="77"/>
      <c r="H1092" s="77"/>
      <c r="I1092" s="77"/>
    </row>
    <row r="1093" spans="1:9" ht="16.5" customHeight="1">
      <c r="A1093" s="124"/>
      <c r="B1093" s="77"/>
      <c r="C1093" s="77"/>
      <c r="D1093" s="77"/>
      <c r="E1093" s="77"/>
      <c r="F1093" s="77"/>
      <c r="G1093" s="77"/>
      <c r="H1093" s="77"/>
      <c r="I1093" s="77"/>
    </row>
    <row r="1094" spans="1:9" ht="16.5" customHeight="1">
      <c r="A1094" s="124"/>
      <c r="B1094" s="77"/>
      <c r="C1094" s="77"/>
      <c r="D1094" s="77"/>
      <c r="E1094" s="77"/>
      <c r="F1094" s="77"/>
      <c r="G1094" s="77"/>
      <c r="H1094" s="77"/>
      <c r="I1094" s="77"/>
    </row>
    <row r="1095" spans="1:9" ht="16.5" customHeight="1">
      <c r="A1095" s="124"/>
      <c r="B1095" s="77"/>
      <c r="C1095" s="77"/>
      <c r="D1095" s="77"/>
      <c r="E1095" s="77"/>
      <c r="F1095" s="77"/>
      <c r="G1095" s="77"/>
      <c r="H1095" s="77"/>
      <c r="I1095" s="77"/>
    </row>
    <row r="1096" spans="1:9" ht="16.5" customHeight="1">
      <c r="A1096" s="124"/>
      <c r="B1096" s="77"/>
      <c r="C1096" s="77"/>
      <c r="D1096" s="77"/>
      <c r="E1096" s="77"/>
      <c r="F1096" s="77"/>
      <c r="G1096" s="77"/>
      <c r="H1096" s="77"/>
      <c r="I1096" s="77"/>
    </row>
    <row r="1097" spans="1:9" ht="16.5" customHeight="1">
      <c r="A1097" s="124"/>
      <c r="B1097" s="77"/>
      <c r="C1097" s="77"/>
      <c r="D1097" s="77"/>
      <c r="E1097" s="77"/>
      <c r="F1097" s="77"/>
      <c r="G1097" s="77"/>
      <c r="H1097" s="77"/>
      <c r="I1097" s="77"/>
    </row>
    <row r="1098" spans="1:9" ht="16.5" customHeight="1">
      <c r="A1098" s="124"/>
      <c r="B1098" s="77"/>
      <c r="C1098" s="77"/>
      <c r="D1098" s="77"/>
      <c r="E1098" s="77"/>
      <c r="F1098" s="77"/>
      <c r="G1098" s="77"/>
      <c r="H1098" s="77"/>
      <c r="I1098" s="77"/>
    </row>
    <row r="1099" spans="1:9" ht="16.5" customHeight="1">
      <c r="A1099" s="124"/>
      <c r="B1099" s="77"/>
      <c r="C1099" s="77"/>
      <c r="D1099" s="77"/>
      <c r="E1099" s="77"/>
      <c r="F1099" s="77"/>
      <c r="G1099" s="77"/>
      <c r="H1099" s="77"/>
      <c r="I1099" s="77"/>
    </row>
    <row r="1100" spans="1:9" ht="16.5" customHeight="1">
      <c r="A1100" s="124"/>
      <c r="B1100" s="77"/>
      <c r="C1100" s="77"/>
      <c r="D1100" s="77"/>
      <c r="E1100" s="77"/>
      <c r="F1100" s="77"/>
      <c r="G1100" s="77"/>
      <c r="H1100" s="77"/>
      <c r="I1100" s="77"/>
    </row>
    <row r="1101" spans="1:9" ht="16.5" customHeight="1">
      <c r="A1101" s="124"/>
      <c r="B1101" s="77"/>
      <c r="C1101" s="77"/>
      <c r="D1101" s="77"/>
      <c r="E1101" s="77"/>
      <c r="F1101" s="77"/>
      <c r="G1101" s="77"/>
      <c r="H1101" s="77"/>
      <c r="I1101" s="77"/>
    </row>
    <row r="1102" spans="1:9" ht="16.5" customHeight="1">
      <c r="A1102" s="124"/>
      <c r="B1102" s="77"/>
      <c r="C1102" s="77"/>
      <c r="D1102" s="77"/>
      <c r="E1102" s="77"/>
      <c r="F1102" s="77"/>
      <c r="G1102" s="77"/>
      <c r="H1102" s="77"/>
      <c r="I1102" s="77"/>
    </row>
    <row r="1103" spans="1:9" ht="16.5" customHeight="1">
      <c r="A1103" s="124"/>
      <c r="B1103" s="77"/>
      <c r="C1103" s="77"/>
      <c r="D1103" s="77"/>
      <c r="E1103" s="77"/>
      <c r="F1103" s="77"/>
      <c r="G1103" s="77"/>
      <c r="H1103" s="77"/>
      <c r="I1103" s="77"/>
    </row>
    <row r="1104" spans="1:9" ht="16.5" customHeight="1">
      <c r="A1104" s="124"/>
      <c r="B1104" s="77"/>
      <c r="C1104" s="77"/>
      <c r="D1104" s="77"/>
      <c r="E1104" s="77"/>
      <c r="F1104" s="77"/>
      <c r="G1104" s="77"/>
      <c r="H1104" s="77"/>
      <c r="I1104" s="77"/>
    </row>
    <row r="1105" spans="1:9" ht="16.5" customHeight="1">
      <c r="A1105" s="124"/>
      <c r="B1105" s="77"/>
      <c r="C1105" s="77"/>
      <c r="D1105" s="77"/>
      <c r="E1105" s="77"/>
      <c r="F1105" s="77"/>
      <c r="G1105" s="77"/>
      <c r="H1105" s="77"/>
      <c r="I1105" s="77"/>
    </row>
    <row r="1106" spans="1:9" ht="16.5" customHeight="1">
      <c r="A1106" s="124"/>
      <c r="B1106" s="77"/>
      <c r="C1106" s="77"/>
      <c r="D1106" s="77"/>
      <c r="E1106" s="77"/>
      <c r="F1106" s="77"/>
      <c r="G1106" s="77"/>
      <c r="H1106" s="77"/>
      <c r="I1106" s="77"/>
    </row>
    <row r="1107" spans="1:9" ht="16.5" customHeight="1">
      <c r="A1107" s="124"/>
      <c r="B1107" s="77"/>
      <c r="C1107" s="77"/>
      <c r="D1107" s="77"/>
      <c r="E1107" s="77"/>
      <c r="F1107" s="77"/>
      <c r="G1107" s="77"/>
      <c r="H1107" s="77"/>
      <c r="I1107" s="77"/>
    </row>
    <row r="1108" spans="1:9" ht="16.5" customHeight="1">
      <c r="A1108" s="124"/>
      <c r="B1108" s="77"/>
      <c r="C1108" s="77"/>
      <c r="D1108" s="77"/>
      <c r="E1108" s="77"/>
      <c r="F1108" s="77"/>
      <c r="G1108" s="77"/>
      <c r="H1108" s="77"/>
      <c r="I1108" s="77"/>
    </row>
    <row r="1109" spans="1:9" ht="16.5" customHeight="1">
      <c r="A1109" s="124"/>
      <c r="B1109" s="77"/>
      <c r="C1109" s="77"/>
      <c r="D1109" s="77"/>
      <c r="E1109" s="77"/>
      <c r="F1109" s="77"/>
      <c r="G1109" s="77"/>
      <c r="H1109" s="77"/>
      <c r="I1109" s="77"/>
    </row>
    <row r="1110" spans="1:9" ht="16.5" customHeight="1">
      <c r="A1110" s="124"/>
      <c r="B1110" s="77"/>
      <c r="C1110" s="77"/>
      <c r="D1110" s="77"/>
      <c r="E1110" s="77"/>
      <c r="F1110" s="77"/>
      <c r="G1110" s="77"/>
      <c r="H1110" s="77"/>
      <c r="I1110" s="77"/>
    </row>
    <row r="1111" spans="1:9" ht="16.5" customHeight="1">
      <c r="A1111" s="124"/>
      <c r="B1111" s="77"/>
      <c r="C1111" s="77"/>
      <c r="D1111" s="77"/>
      <c r="E1111" s="77"/>
      <c r="F1111" s="77"/>
      <c r="G1111" s="77"/>
      <c r="H1111" s="77"/>
      <c r="I1111" s="77"/>
    </row>
    <row r="1112" spans="1:9" ht="16.5" customHeight="1">
      <c r="A1112" s="124"/>
      <c r="B1112" s="77"/>
      <c r="C1112" s="77"/>
      <c r="D1112" s="77"/>
      <c r="E1112" s="77"/>
      <c r="F1112" s="77"/>
      <c r="G1112" s="77"/>
      <c r="H1112" s="77"/>
      <c r="I1112" s="77"/>
    </row>
    <row r="1113" spans="1:9" ht="16.5" customHeight="1">
      <c r="A1113" s="124"/>
      <c r="B1113" s="77"/>
      <c r="C1113" s="77"/>
      <c r="D1113" s="77"/>
      <c r="E1113" s="77"/>
      <c r="F1113" s="77"/>
      <c r="G1113" s="77"/>
      <c r="H1113" s="77"/>
      <c r="I1113" s="77"/>
    </row>
    <row r="1114" spans="1:9" ht="16.5" customHeight="1">
      <c r="A1114" s="124"/>
      <c r="B1114" s="77"/>
      <c r="C1114" s="77"/>
      <c r="D1114" s="77"/>
      <c r="E1114" s="77"/>
      <c r="F1114" s="77"/>
      <c r="G1114" s="77"/>
      <c r="H1114" s="77"/>
      <c r="I1114" s="77"/>
    </row>
    <row r="1115" spans="1:9" ht="16.5" customHeight="1">
      <c r="A1115" s="124"/>
      <c r="B1115" s="77"/>
      <c r="C1115" s="77"/>
      <c r="D1115" s="77"/>
      <c r="E1115" s="77"/>
      <c r="F1115" s="77"/>
      <c r="G1115" s="77"/>
      <c r="H1115" s="77"/>
      <c r="I1115" s="77"/>
    </row>
    <row r="1116" spans="1:9" ht="16.5" customHeight="1">
      <c r="A1116" s="124"/>
      <c r="B1116" s="77"/>
      <c r="C1116" s="77"/>
      <c r="D1116" s="77"/>
      <c r="E1116" s="77"/>
      <c r="F1116" s="77"/>
      <c r="G1116" s="77"/>
      <c r="H1116" s="77"/>
      <c r="I1116" s="77"/>
    </row>
    <row r="1117" spans="1:9" ht="16.5" customHeight="1">
      <c r="A1117" s="124"/>
      <c r="B1117" s="77"/>
      <c r="C1117" s="77"/>
      <c r="D1117" s="77"/>
      <c r="E1117" s="77"/>
      <c r="F1117" s="77"/>
      <c r="G1117" s="77"/>
      <c r="H1117" s="77"/>
      <c r="I1117" s="77"/>
    </row>
    <row r="1118" spans="1:9" ht="16.5" customHeight="1">
      <c r="A1118" s="124"/>
      <c r="B1118" s="77"/>
      <c r="C1118" s="77"/>
      <c r="D1118" s="77"/>
      <c r="E1118" s="77"/>
      <c r="F1118" s="77"/>
      <c r="G1118" s="77"/>
      <c r="H1118" s="77"/>
      <c r="I1118" s="77"/>
    </row>
    <row r="1119" spans="1:9" ht="16.5" customHeight="1">
      <c r="A1119" s="124"/>
      <c r="B1119" s="77"/>
      <c r="C1119" s="77"/>
      <c r="D1119" s="77"/>
      <c r="E1119" s="77"/>
      <c r="F1119" s="77"/>
      <c r="G1119" s="77"/>
      <c r="H1119" s="77"/>
      <c r="I1119" s="77"/>
    </row>
    <row r="1120" spans="1:9" ht="16.5" customHeight="1">
      <c r="A1120" s="124"/>
      <c r="B1120" s="77"/>
      <c r="C1120" s="77"/>
      <c r="D1120" s="77"/>
      <c r="E1120" s="77"/>
      <c r="F1120" s="77"/>
      <c r="G1120" s="77"/>
      <c r="H1120" s="77"/>
      <c r="I1120" s="77"/>
    </row>
    <row r="1121" spans="1:9" ht="16.5" customHeight="1">
      <c r="A1121" s="124"/>
      <c r="B1121" s="77"/>
      <c r="C1121" s="77"/>
      <c r="D1121" s="77"/>
      <c r="E1121" s="77"/>
      <c r="F1121" s="77"/>
      <c r="G1121" s="77"/>
      <c r="H1121" s="77"/>
      <c r="I1121" s="77"/>
    </row>
    <row r="1122" spans="1:9" ht="16.5" customHeight="1">
      <c r="A1122" s="124"/>
      <c r="B1122" s="77"/>
      <c r="C1122" s="77"/>
      <c r="D1122" s="77"/>
      <c r="E1122" s="77"/>
      <c r="F1122" s="77"/>
      <c r="G1122" s="77"/>
      <c r="H1122" s="77"/>
      <c r="I1122" s="77"/>
    </row>
    <row r="1123" spans="1:9" ht="16.5" customHeight="1">
      <c r="A1123" s="124"/>
      <c r="B1123" s="77"/>
      <c r="C1123" s="77"/>
      <c r="D1123" s="77"/>
      <c r="E1123" s="77"/>
      <c r="F1123" s="77"/>
      <c r="G1123" s="77"/>
      <c r="H1123" s="77"/>
      <c r="I1123" s="77"/>
    </row>
    <row r="1124" spans="1:9" ht="16.5" customHeight="1">
      <c r="A1124" s="124"/>
      <c r="B1124" s="77"/>
      <c r="C1124" s="77"/>
      <c r="D1124" s="77"/>
      <c r="E1124" s="77"/>
      <c r="F1124" s="77"/>
      <c r="G1124" s="77"/>
      <c r="H1124" s="77"/>
      <c r="I1124" s="77"/>
    </row>
    <row r="1125" spans="1:9" ht="16.5" customHeight="1">
      <c r="A1125" s="124"/>
      <c r="B1125" s="77"/>
      <c r="C1125" s="77"/>
      <c r="D1125" s="77"/>
      <c r="E1125" s="77"/>
      <c r="F1125" s="77"/>
      <c r="G1125" s="77"/>
      <c r="H1125" s="77"/>
      <c r="I1125" s="77"/>
    </row>
    <row r="1126" spans="1:9" ht="16.5" customHeight="1">
      <c r="A1126" s="124"/>
      <c r="B1126" s="77"/>
      <c r="C1126" s="77"/>
      <c r="D1126" s="77"/>
      <c r="E1126" s="77"/>
      <c r="F1126" s="77"/>
      <c r="G1126" s="77"/>
      <c r="H1126" s="77"/>
      <c r="I1126" s="77"/>
    </row>
    <row r="1127" spans="1:9" ht="16.5" customHeight="1">
      <c r="A1127" s="124"/>
      <c r="B1127" s="77"/>
      <c r="C1127" s="77"/>
      <c r="D1127" s="77"/>
      <c r="E1127" s="77"/>
      <c r="F1127" s="77"/>
      <c r="G1127" s="77"/>
      <c r="H1127" s="77"/>
      <c r="I1127" s="77"/>
    </row>
    <row r="1128" spans="1:9" ht="16.5" customHeight="1">
      <c r="A1128" s="124"/>
      <c r="B1128" s="77"/>
      <c r="C1128" s="77"/>
      <c r="D1128" s="77"/>
      <c r="E1128" s="77"/>
      <c r="F1128" s="77"/>
      <c r="G1128" s="77"/>
      <c r="H1128" s="77"/>
      <c r="I1128" s="77"/>
    </row>
    <row r="1129" spans="1:9" ht="16.5" customHeight="1">
      <c r="A1129" s="124"/>
      <c r="B1129" s="77"/>
      <c r="C1129" s="77"/>
      <c r="D1129" s="77"/>
      <c r="E1129" s="77"/>
      <c r="F1129" s="77"/>
      <c r="G1129" s="77"/>
      <c r="H1129" s="77"/>
      <c r="I1129" s="77"/>
    </row>
    <row r="1130" spans="1:9" ht="16.5" customHeight="1">
      <c r="A1130" s="124"/>
      <c r="B1130" s="77"/>
      <c r="C1130" s="77"/>
      <c r="D1130" s="77"/>
      <c r="E1130" s="77"/>
      <c r="F1130" s="77"/>
      <c r="G1130" s="77"/>
      <c r="H1130" s="77"/>
      <c r="I1130" s="77"/>
    </row>
    <row r="1131" spans="1:9" ht="16.5" customHeight="1">
      <c r="A1131" s="124"/>
      <c r="B1131" s="77"/>
      <c r="C1131" s="77"/>
      <c r="D1131" s="77"/>
      <c r="E1131" s="77"/>
      <c r="F1131" s="77"/>
      <c r="G1131" s="77"/>
      <c r="H1131" s="77"/>
      <c r="I1131" s="77"/>
    </row>
    <row r="1132" spans="1:9" ht="16.5" customHeight="1">
      <c r="A1132" s="124"/>
      <c r="B1132" s="77"/>
      <c r="C1132" s="77"/>
      <c r="D1132" s="77"/>
      <c r="E1132" s="77"/>
      <c r="F1132" s="77"/>
      <c r="G1132" s="77"/>
      <c r="H1132" s="77"/>
      <c r="I1132" s="77"/>
    </row>
    <row r="1133" spans="1:9" ht="16.5" customHeight="1">
      <c r="A1133" s="124"/>
      <c r="B1133" s="77"/>
      <c r="C1133" s="77"/>
      <c r="D1133" s="77"/>
      <c r="E1133" s="77"/>
      <c r="F1133" s="77"/>
      <c r="G1133" s="77"/>
      <c r="H1133" s="77"/>
      <c r="I1133" s="77"/>
    </row>
    <row r="1134" spans="1:9" ht="16.5" customHeight="1">
      <c r="A1134" s="124"/>
      <c r="B1134" s="77"/>
      <c r="C1134" s="77"/>
      <c r="D1134" s="77"/>
      <c r="E1134" s="77"/>
      <c r="F1134" s="77"/>
      <c r="G1134" s="77"/>
      <c r="H1134" s="77"/>
      <c r="I1134" s="77"/>
    </row>
    <row r="1135" spans="1:9" ht="16.5" customHeight="1">
      <c r="A1135" s="124"/>
      <c r="B1135" s="77"/>
      <c r="C1135" s="77"/>
      <c r="D1135" s="77"/>
      <c r="E1135" s="77"/>
      <c r="F1135" s="77"/>
      <c r="G1135" s="77"/>
      <c r="H1135" s="77"/>
      <c r="I1135" s="77"/>
    </row>
    <row r="1136" spans="1:9" ht="16.5" customHeight="1">
      <c r="A1136" s="124"/>
      <c r="B1136" s="77"/>
      <c r="C1136" s="77"/>
      <c r="D1136" s="77"/>
      <c r="E1136" s="77"/>
      <c r="F1136" s="77"/>
      <c r="G1136" s="77"/>
      <c r="H1136" s="77"/>
      <c r="I1136" s="77"/>
    </row>
    <row r="1137" spans="1:9" ht="16.5" customHeight="1">
      <c r="A1137" s="124"/>
      <c r="B1137" s="77"/>
      <c r="C1137" s="77"/>
      <c r="D1137" s="77"/>
      <c r="E1137" s="77"/>
      <c r="F1137" s="77"/>
      <c r="G1137" s="77"/>
      <c r="H1137" s="77"/>
      <c r="I1137" s="77"/>
    </row>
    <row r="1138" spans="1:9" ht="16.5" customHeight="1">
      <c r="A1138" s="124"/>
      <c r="B1138" s="77"/>
      <c r="C1138" s="77"/>
      <c r="D1138" s="77"/>
      <c r="E1138" s="77"/>
      <c r="F1138" s="77"/>
      <c r="G1138" s="77"/>
      <c r="H1138" s="77"/>
      <c r="I1138" s="77"/>
    </row>
    <row r="1139" spans="1:9" ht="16.5" customHeight="1">
      <c r="A1139" s="124"/>
      <c r="B1139" s="77"/>
      <c r="C1139" s="77"/>
      <c r="D1139" s="77"/>
      <c r="E1139" s="77"/>
      <c r="F1139" s="77"/>
      <c r="G1139" s="77"/>
      <c r="H1139" s="77"/>
      <c r="I1139" s="77"/>
    </row>
    <row r="1140" spans="1:9" ht="16.5" customHeight="1">
      <c r="A1140" s="124"/>
      <c r="B1140" s="77"/>
      <c r="C1140" s="77"/>
      <c r="D1140" s="77"/>
      <c r="E1140" s="77"/>
      <c r="F1140" s="77"/>
      <c r="G1140" s="77"/>
      <c r="H1140" s="77"/>
      <c r="I1140" s="77"/>
    </row>
    <row r="1141" spans="1:9" ht="16.5" customHeight="1">
      <c r="A1141" s="124"/>
      <c r="B1141" s="77"/>
      <c r="C1141" s="77"/>
      <c r="D1141" s="77"/>
      <c r="E1141" s="77"/>
      <c r="F1141" s="77"/>
      <c r="G1141" s="77"/>
      <c r="H1141" s="77"/>
      <c r="I1141" s="77"/>
    </row>
    <row r="1142" spans="1:9" ht="16.5" customHeight="1">
      <c r="A1142" s="124"/>
      <c r="B1142" s="77"/>
      <c r="C1142" s="77"/>
      <c r="D1142" s="77"/>
      <c r="E1142" s="77"/>
      <c r="F1142" s="77"/>
      <c r="G1142" s="77"/>
      <c r="H1142" s="77"/>
      <c r="I1142" s="77"/>
    </row>
    <row r="1143" spans="1:9" ht="16.5" customHeight="1">
      <c r="A1143" s="124"/>
      <c r="B1143" s="77"/>
      <c r="C1143" s="77"/>
      <c r="D1143" s="77"/>
      <c r="E1143" s="77"/>
      <c r="F1143" s="77"/>
      <c r="G1143" s="77"/>
      <c r="H1143" s="77"/>
      <c r="I1143" s="77"/>
    </row>
    <row r="1144" spans="1:9" ht="16.5" customHeight="1">
      <c r="A1144" s="124"/>
      <c r="B1144" s="77"/>
      <c r="C1144" s="77"/>
      <c r="D1144" s="77"/>
      <c r="E1144" s="77"/>
      <c r="F1144" s="77"/>
      <c r="G1144" s="77"/>
      <c r="H1144" s="77"/>
      <c r="I1144" s="77"/>
    </row>
    <row r="1145" spans="1:9" ht="16.5" customHeight="1">
      <c r="A1145" s="124"/>
      <c r="B1145" s="77"/>
      <c r="C1145" s="77"/>
      <c r="D1145" s="77"/>
      <c r="E1145" s="77"/>
      <c r="F1145" s="77"/>
      <c r="G1145" s="77"/>
      <c r="H1145" s="77"/>
      <c r="I1145" s="77"/>
    </row>
    <row r="1146" spans="1:9" ht="16.5" customHeight="1">
      <c r="A1146" s="124"/>
      <c r="B1146" s="77"/>
      <c r="C1146" s="77"/>
      <c r="D1146" s="77"/>
      <c r="E1146" s="77"/>
      <c r="F1146" s="77"/>
      <c r="G1146" s="77"/>
      <c r="H1146" s="77"/>
      <c r="I1146" s="77"/>
    </row>
    <row r="1147" spans="1:9" ht="16.5" customHeight="1">
      <c r="A1147" s="124"/>
      <c r="B1147" s="77"/>
      <c r="C1147" s="77"/>
      <c r="D1147" s="77"/>
      <c r="E1147" s="77"/>
      <c r="F1147" s="77"/>
      <c r="G1147" s="77"/>
      <c r="H1147" s="77"/>
      <c r="I1147" s="77"/>
    </row>
    <row r="1148" spans="1:9" ht="16.5" customHeight="1">
      <c r="A1148" s="124"/>
      <c r="B1148" s="77"/>
      <c r="C1148" s="77"/>
      <c r="D1148" s="77"/>
      <c r="E1148" s="77"/>
      <c r="F1148" s="77"/>
      <c r="G1148" s="77"/>
      <c r="H1148" s="77"/>
      <c r="I1148" s="77"/>
    </row>
    <row r="1149" spans="1:9" ht="16.5" customHeight="1">
      <c r="A1149" s="124"/>
      <c r="B1149" s="77"/>
      <c r="C1149" s="77"/>
      <c r="D1149" s="77"/>
      <c r="E1149" s="77"/>
      <c r="F1149" s="77"/>
      <c r="G1149" s="77"/>
      <c r="H1149" s="77"/>
      <c r="I1149" s="77"/>
    </row>
    <row r="1150" spans="1:9" ht="16.5" customHeight="1">
      <c r="A1150" s="124"/>
      <c r="B1150" s="77"/>
      <c r="C1150" s="77"/>
      <c r="D1150" s="77"/>
      <c r="E1150" s="77"/>
      <c r="F1150" s="77"/>
      <c r="G1150" s="77"/>
      <c r="H1150" s="77"/>
      <c r="I1150" s="77"/>
    </row>
    <row r="1151" spans="1:9" ht="16.5" customHeight="1">
      <c r="A1151" s="124"/>
      <c r="B1151" s="77"/>
      <c r="C1151" s="77"/>
      <c r="D1151" s="77"/>
      <c r="E1151" s="77"/>
      <c r="F1151" s="77"/>
      <c r="G1151" s="77"/>
      <c r="H1151" s="77"/>
      <c r="I1151" s="77"/>
    </row>
    <row r="1152" spans="1:9" ht="16.5" customHeight="1">
      <c r="A1152" s="124"/>
      <c r="B1152" s="77"/>
      <c r="C1152" s="77"/>
      <c r="D1152" s="77"/>
      <c r="E1152" s="77"/>
      <c r="F1152" s="77"/>
      <c r="G1152" s="77"/>
      <c r="H1152" s="77"/>
      <c r="I1152" s="77"/>
    </row>
    <row r="1153" spans="1:9" ht="16.5" customHeight="1">
      <c r="A1153" s="124"/>
      <c r="B1153" s="77"/>
      <c r="C1153" s="77"/>
      <c r="D1153" s="77"/>
      <c r="E1153" s="77"/>
      <c r="F1153" s="77"/>
      <c r="G1153" s="77"/>
      <c r="H1153" s="77"/>
      <c r="I1153" s="77"/>
    </row>
    <row r="1154" spans="1:9" ht="16.5" customHeight="1">
      <c r="A1154" s="124"/>
      <c r="B1154" s="77"/>
      <c r="C1154" s="77"/>
      <c r="D1154" s="77"/>
      <c r="E1154" s="77"/>
      <c r="F1154" s="77"/>
      <c r="G1154" s="77"/>
      <c r="H1154" s="77"/>
      <c r="I1154" s="77"/>
    </row>
    <row r="1155" spans="1:9" ht="16.5" customHeight="1">
      <c r="A1155" s="124"/>
      <c r="B1155" s="77"/>
      <c r="C1155" s="77"/>
      <c r="D1155" s="77"/>
      <c r="E1155" s="77"/>
      <c r="F1155" s="77"/>
      <c r="G1155" s="77"/>
      <c r="H1155" s="77"/>
      <c r="I1155" s="77"/>
    </row>
    <row r="1156" spans="1:9" ht="16.5" customHeight="1">
      <c r="A1156" s="124"/>
      <c r="B1156" s="77"/>
      <c r="C1156" s="77"/>
      <c r="D1156" s="77"/>
      <c r="E1156" s="77"/>
      <c r="F1156" s="77"/>
      <c r="G1156" s="77"/>
      <c r="H1156" s="77"/>
      <c r="I1156" s="77"/>
    </row>
    <row r="1157" spans="1:9" ht="16.5" customHeight="1">
      <c r="A1157" s="124"/>
      <c r="B1157" s="77"/>
      <c r="C1157" s="77"/>
      <c r="D1157" s="77"/>
      <c r="E1157" s="77"/>
      <c r="F1157" s="77"/>
      <c r="G1157" s="77"/>
      <c r="H1157" s="77"/>
      <c r="I1157" s="77"/>
    </row>
    <row r="1158" spans="1:9" ht="16.5" customHeight="1">
      <c r="A1158" s="124"/>
      <c r="B1158" s="77"/>
      <c r="C1158" s="77"/>
      <c r="D1158" s="77"/>
      <c r="E1158" s="77"/>
      <c r="F1158" s="77"/>
      <c r="G1158" s="77"/>
      <c r="H1158" s="77"/>
      <c r="I1158" s="77"/>
    </row>
    <row r="1159" spans="1:9" ht="16.5" customHeight="1">
      <c r="A1159" s="124"/>
      <c r="B1159" s="77"/>
      <c r="C1159" s="77"/>
      <c r="D1159" s="77"/>
      <c r="E1159" s="77"/>
      <c r="F1159" s="77"/>
      <c r="G1159" s="77"/>
      <c r="H1159" s="77"/>
      <c r="I1159" s="77"/>
    </row>
    <row r="1160" spans="1:9" ht="16.5" customHeight="1">
      <c r="A1160" s="124"/>
      <c r="B1160" s="77"/>
      <c r="C1160" s="77"/>
      <c r="D1160" s="77"/>
      <c r="E1160" s="77"/>
      <c r="F1160" s="77"/>
      <c r="G1160" s="77"/>
      <c r="H1160" s="77"/>
      <c r="I1160" s="77"/>
    </row>
    <row r="1161" spans="1:9" ht="16.5" customHeight="1">
      <c r="A1161" s="124"/>
      <c r="B1161" s="77"/>
      <c r="C1161" s="77"/>
      <c r="D1161" s="77"/>
      <c r="E1161" s="77"/>
      <c r="F1161" s="77"/>
      <c r="G1161" s="77"/>
      <c r="H1161" s="77"/>
      <c r="I1161" s="77"/>
    </row>
    <row r="1162" spans="1:9" ht="16.5" customHeight="1">
      <c r="A1162" s="124"/>
      <c r="B1162" s="77"/>
      <c r="C1162" s="77"/>
      <c r="D1162" s="77"/>
      <c r="E1162" s="77"/>
      <c r="F1162" s="77"/>
      <c r="G1162" s="77"/>
      <c r="H1162" s="77"/>
      <c r="I1162" s="77"/>
    </row>
    <row r="1163" spans="1:9" ht="16.5" customHeight="1">
      <c r="A1163" s="124"/>
      <c r="B1163" s="77"/>
      <c r="C1163" s="77"/>
      <c r="D1163" s="77"/>
      <c r="E1163" s="77"/>
      <c r="F1163" s="77"/>
      <c r="G1163" s="77"/>
      <c r="H1163" s="77"/>
      <c r="I1163" s="77"/>
    </row>
    <row r="1164" spans="1:9" ht="16.5" customHeight="1">
      <c r="A1164" s="124"/>
      <c r="B1164" s="77"/>
      <c r="C1164" s="77"/>
      <c r="D1164" s="77"/>
      <c r="E1164" s="77"/>
      <c r="F1164" s="77"/>
      <c r="G1164" s="77"/>
      <c r="H1164" s="77"/>
      <c r="I1164" s="77"/>
    </row>
    <row r="1165" spans="1:9" ht="16.5" customHeight="1">
      <c r="A1165" s="124"/>
      <c r="B1165" s="77"/>
      <c r="C1165" s="77"/>
      <c r="D1165" s="77"/>
      <c r="E1165" s="77"/>
      <c r="F1165" s="77"/>
      <c r="G1165" s="77"/>
      <c r="H1165" s="77"/>
      <c r="I1165" s="77"/>
    </row>
    <row r="1166" spans="1:9" ht="16.5" customHeight="1">
      <c r="A1166" s="124"/>
      <c r="B1166" s="77"/>
      <c r="C1166" s="77"/>
      <c r="D1166" s="77"/>
      <c r="E1166" s="77"/>
      <c r="F1166" s="77"/>
      <c r="G1166" s="77"/>
      <c r="H1166" s="77"/>
      <c r="I1166" s="77"/>
    </row>
    <row r="1167" spans="1:9" ht="16.5" customHeight="1">
      <c r="A1167" s="124"/>
      <c r="B1167" s="77"/>
      <c r="C1167" s="77"/>
      <c r="D1167" s="77"/>
      <c r="E1167" s="77"/>
      <c r="F1167" s="77"/>
      <c r="G1167" s="77"/>
      <c r="H1167" s="77"/>
      <c r="I1167" s="77"/>
    </row>
    <row r="1168" spans="1:9" ht="16.5" customHeight="1">
      <c r="A1168" s="124"/>
      <c r="B1168" s="77"/>
      <c r="C1168" s="77"/>
      <c r="D1168" s="77"/>
      <c r="E1168" s="77"/>
      <c r="F1168" s="77"/>
      <c r="G1168" s="77"/>
      <c r="H1168" s="77"/>
      <c r="I1168" s="77"/>
    </row>
    <row r="1169" spans="1:9" ht="16.5" customHeight="1">
      <c r="A1169" s="124"/>
      <c r="B1169" s="77"/>
      <c r="C1169" s="77"/>
      <c r="D1169" s="77"/>
      <c r="E1169" s="77"/>
      <c r="F1169" s="77"/>
      <c r="G1169" s="77"/>
      <c r="H1169" s="77"/>
      <c r="I1169" s="77"/>
    </row>
    <row r="1170" spans="1:9" ht="16.5" customHeight="1">
      <c r="A1170" s="124"/>
      <c r="B1170" s="77"/>
      <c r="C1170" s="77"/>
      <c r="D1170" s="77"/>
      <c r="E1170" s="77"/>
      <c r="F1170" s="77"/>
      <c r="G1170" s="77"/>
      <c r="H1170" s="77"/>
      <c r="I1170" s="77"/>
    </row>
    <row r="1171" spans="1:9" ht="16.5" customHeight="1">
      <c r="A1171" s="124"/>
      <c r="B1171" s="77"/>
      <c r="C1171" s="77"/>
      <c r="D1171" s="77"/>
      <c r="E1171" s="77"/>
      <c r="F1171" s="77"/>
      <c r="G1171" s="77"/>
      <c r="H1171" s="77"/>
      <c r="I1171" s="77"/>
    </row>
    <row r="1172" spans="1:9" ht="16.5" customHeight="1">
      <c r="A1172" s="124"/>
      <c r="B1172" s="77"/>
      <c r="C1172" s="77"/>
      <c r="D1172" s="77"/>
      <c r="E1172" s="77"/>
      <c r="F1172" s="77"/>
      <c r="G1172" s="77"/>
      <c r="H1172" s="77"/>
      <c r="I1172" s="77"/>
    </row>
    <row r="1173" spans="1:9" ht="16.5" customHeight="1">
      <c r="A1173" s="124"/>
      <c r="B1173" s="77"/>
      <c r="C1173" s="77"/>
      <c r="D1173" s="77"/>
      <c r="E1173" s="77"/>
      <c r="F1173" s="77"/>
      <c r="G1173" s="77"/>
      <c r="H1173" s="77"/>
      <c r="I1173" s="77"/>
    </row>
    <row r="1174" spans="1:9" ht="16.5" customHeight="1">
      <c r="A1174" s="124"/>
      <c r="B1174" s="77"/>
      <c r="C1174" s="77"/>
      <c r="D1174" s="77"/>
      <c r="E1174" s="77"/>
      <c r="F1174" s="77"/>
      <c r="G1174" s="77"/>
      <c r="H1174" s="77"/>
      <c r="I1174" s="77"/>
    </row>
    <row r="1175" spans="1:9" ht="16.5" customHeight="1">
      <c r="A1175" s="124"/>
      <c r="B1175" s="77"/>
      <c r="C1175" s="77"/>
      <c r="D1175" s="77"/>
      <c r="E1175" s="77"/>
      <c r="F1175" s="77"/>
      <c r="G1175" s="77"/>
      <c r="H1175" s="77"/>
      <c r="I1175" s="77"/>
    </row>
    <row r="1176" spans="1:9" ht="16.5" customHeight="1">
      <c r="A1176" s="124"/>
      <c r="B1176" s="77"/>
      <c r="C1176" s="77"/>
      <c r="D1176" s="77"/>
      <c r="E1176" s="77"/>
      <c r="F1176" s="77"/>
      <c r="G1176" s="77"/>
      <c r="H1176" s="77"/>
      <c r="I1176" s="77"/>
    </row>
    <row r="1177" spans="1:9" ht="16.5" customHeight="1">
      <c r="A1177" s="124"/>
      <c r="B1177" s="77"/>
      <c r="C1177" s="77"/>
      <c r="D1177" s="77"/>
      <c r="E1177" s="77"/>
      <c r="F1177" s="77"/>
      <c r="G1177" s="77"/>
      <c r="H1177" s="77"/>
      <c r="I1177" s="77"/>
    </row>
    <row r="1178" spans="1:9" ht="16.5" customHeight="1">
      <c r="A1178" s="124"/>
      <c r="B1178" s="77"/>
      <c r="C1178" s="77"/>
      <c r="D1178" s="77"/>
      <c r="E1178" s="77"/>
      <c r="F1178" s="77"/>
      <c r="G1178" s="77"/>
      <c r="H1178" s="77"/>
      <c r="I1178" s="77"/>
    </row>
    <row r="1179" spans="1:9" ht="16.5" customHeight="1">
      <c r="A1179" s="124"/>
      <c r="B1179" s="77"/>
      <c r="C1179" s="77"/>
      <c r="D1179" s="77"/>
      <c r="E1179" s="77"/>
      <c r="F1179" s="77"/>
      <c r="G1179" s="77"/>
      <c r="H1179" s="77"/>
      <c r="I1179" s="77"/>
    </row>
    <row r="1180" spans="1:9" ht="16.5" customHeight="1">
      <c r="A1180" s="124"/>
      <c r="B1180" s="77"/>
      <c r="C1180" s="77"/>
      <c r="D1180" s="77"/>
      <c r="E1180" s="77"/>
      <c r="F1180" s="77"/>
      <c r="G1180" s="77"/>
      <c r="H1180" s="77"/>
      <c r="I1180" s="77"/>
    </row>
    <row r="1181" spans="1:9" ht="16.5" customHeight="1">
      <c r="A1181" s="124"/>
      <c r="B1181" s="77"/>
      <c r="C1181" s="77"/>
      <c r="D1181" s="77"/>
      <c r="E1181" s="77"/>
      <c r="F1181" s="77"/>
      <c r="G1181" s="77"/>
      <c r="H1181" s="77"/>
      <c r="I1181" s="77"/>
    </row>
    <row r="1182" spans="1:9" ht="16.5" customHeight="1">
      <c r="A1182" s="124"/>
      <c r="B1182" s="77"/>
      <c r="C1182" s="77"/>
      <c r="D1182" s="77"/>
      <c r="E1182" s="77"/>
      <c r="F1182" s="77"/>
      <c r="G1182" s="77"/>
      <c r="H1182" s="77"/>
      <c r="I1182" s="77"/>
    </row>
    <row r="1183" spans="1:9" ht="16.5" customHeight="1">
      <c r="A1183" s="124"/>
      <c r="B1183" s="77"/>
      <c r="C1183" s="77"/>
      <c r="D1183" s="77"/>
      <c r="E1183" s="77"/>
      <c r="F1183" s="77"/>
      <c r="G1183" s="77"/>
      <c r="H1183" s="77"/>
      <c r="I1183" s="77"/>
    </row>
    <row r="1184" spans="1:9" ht="16.5" customHeight="1">
      <c r="A1184" s="124"/>
      <c r="B1184" s="77"/>
      <c r="C1184" s="77"/>
      <c r="D1184" s="77"/>
      <c r="E1184" s="77"/>
      <c r="F1184" s="77"/>
      <c r="G1184" s="77"/>
      <c r="H1184" s="77"/>
      <c r="I1184" s="77"/>
    </row>
    <row r="1185" spans="1:9" ht="16.5" customHeight="1">
      <c r="A1185" s="124"/>
      <c r="B1185" s="77"/>
      <c r="C1185" s="77"/>
      <c r="D1185" s="77"/>
      <c r="E1185" s="77"/>
      <c r="F1185" s="77"/>
      <c r="G1185" s="77"/>
      <c r="H1185" s="77"/>
      <c r="I1185" s="77"/>
    </row>
    <row r="1186" spans="1:9" ht="16.5" customHeight="1">
      <c r="A1186" s="124"/>
      <c r="B1186" s="77"/>
      <c r="C1186" s="77"/>
      <c r="D1186" s="77"/>
      <c r="E1186" s="77"/>
      <c r="F1186" s="77"/>
      <c r="G1186" s="77"/>
      <c r="H1186" s="77"/>
      <c r="I1186" s="77"/>
    </row>
    <row r="1187" spans="1:9" ht="16.5" customHeight="1">
      <c r="A1187" s="124"/>
      <c r="B1187" s="77"/>
      <c r="C1187" s="77"/>
      <c r="D1187" s="77"/>
      <c r="E1187" s="77"/>
      <c r="F1187" s="77"/>
      <c r="G1187" s="77"/>
      <c r="H1187" s="77"/>
      <c r="I1187" s="77"/>
    </row>
    <row r="1188" spans="1:9" ht="16.5" customHeight="1">
      <c r="A1188" s="124"/>
      <c r="B1188" s="77"/>
      <c r="C1188" s="77"/>
      <c r="D1188" s="77"/>
      <c r="E1188" s="77"/>
      <c r="F1188" s="77"/>
      <c r="G1188" s="77"/>
      <c r="H1188" s="77"/>
      <c r="I1188" s="77"/>
    </row>
    <row r="1189" spans="1:9" ht="16.5" customHeight="1">
      <c r="A1189" s="124"/>
      <c r="B1189" s="77"/>
      <c r="C1189" s="77"/>
      <c r="D1189" s="77"/>
      <c r="E1189" s="77"/>
      <c r="F1189" s="77"/>
      <c r="G1189" s="77"/>
      <c r="H1189" s="77"/>
      <c r="I1189" s="77"/>
    </row>
    <row r="1190" spans="1:9" ht="16.5" customHeight="1">
      <c r="A1190" s="124"/>
      <c r="B1190" s="77"/>
      <c r="C1190" s="77"/>
      <c r="D1190" s="77"/>
      <c r="E1190" s="77"/>
      <c r="F1190" s="77"/>
      <c r="G1190" s="77"/>
      <c r="H1190" s="77"/>
      <c r="I1190" s="77"/>
    </row>
    <row r="1191" spans="1:9" ht="16.5" customHeight="1">
      <c r="A1191" s="124"/>
      <c r="B1191" s="77"/>
      <c r="C1191" s="77"/>
      <c r="D1191" s="77"/>
      <c r="E1191" s="77"/>
      <c r="F1191" s="77"/>
      <c r="G1191" s="77"/>
      <c r="H1191" s="77"/>
      <c r="I1191" s="77"/>
    </row>
    <row r="1192" spans="1:9" ht="16.5" customHeight="1">
      <c r="A1192" s="124"/>
      <c r="B1192" s="77"/>
      <c r="C1192" s="77"/>
      <c r="D1192" s="77"/>
      <c r="E1192" s="77"/>
      <c r="F1192" s="77"/>
      <c r="G1192" s="77"/>
      <c r="H1192" s="77"/>
      <c r="I1192" s="77"/>
    </row>
    <row r="1193" spans="1:9" ht="16.5" customHeight="1">
      <c r="A1193" s="124"/>
      <c r="B1193" s="77"/>
      <c r="C1193" s="77"/>
      <c r="D1193" s="77"/>
      <c r="E1193" s="77"/>
      <c r="F1193" s="77"/>
      <c r="G1193" s="77"/>
      <c r="H1193" s="77"/>
      <c r="I1193" s="77"/>
    </row>
    <row r="1194" spans="1:9" ht="16.5" customHeight="1">
      <c r="A1194" s="124"/>
      <c r="B1194" s="77"/>
      <c r="C1194" s="77"/>
      <c r="D1194" s="77"/>
      <c r="E1194" s="77"/>
      <c r="F1194" s="77"/>
      <c r="G1194" s="77"/>
      <c r="H1194" s="77"/>
      <c r="I1194" s="77"/>
    </row>
    <row r="1195" spans="1:9" ht="16.5" customHeight="1">
      <c r="A1195" s="124"/>
      <c r="B1195" s="77"/>
      <c r="C1195" s="77"/>
      <c r="D1195" s="77"/>
      <c r="E1195" s="77"/>
      <c r="F1195" s="77"/>
      <c r="G1195" s="77"/>
      <c r="H1195" s="77"/>
      <c r="I1195" s="77"/>
    </row>
    <row r="1196" spans="1:9" ht="16.5" customHeight="1">
      <c r="A1196" s="124"/>
      <c r="B1196" s="77"/>
      <c r="C1196" s="77"/>
      <c r="D1196" s="77"/>
      <c r="E1196" s="77"/>
      <c r="F1196" s="77"/>
      <c r="G1196" s="77"/>
      <c r="H1196" s="77"/>
      <c r="I1196" s="77"/>
    </row>
    <row r="1197" spans="1:9" ht="16.5" customHeight="1">
      <c r="A1197" s="124"/>
      <c r="B1197" s="77"/>
      <c r="C1197" s="77"/>
      <c r="D1197" s="77"/>
      <c r="E1197" s="77"/>
      <c r="F1197" s="77"/>
      <c r="G1197" s="77"/>
      <c r="H1197" s="77"/>
      <c r="I1197" s="77"/>
    </row>
    <row r="1198" spans="1:9" ht="16.5" customHeight="1">
      <c r="A1198" s="124"/>
      <c r="B1198" s="77"/>
      <c r="C1198" s="77"/>
      <c r="D1198" s="77"/>
      <c r="E1198" s="77"/>
      <c r="F1198" s="77"/>
      <c r="G1198" s="77"/>
      <c r="H1198" s="77"/>
      <c r="I1198" s="77"/>
    </row>
    <row r="1199" spans="1:9" ht="16.5" customHeight="1">
      <c r="A1199" s="124"/>
      <c r="B1199" s="77"/>
      <c r="C1199" s="77"/>
      <c r="D1199" s="77"/>
      <c r="E1199" s="77"/>
      <c r="F1199" s="77"/>
      <c r="G1199" s="77"/>
      <c r="H1199" s="77"/>
      <c r="I1199" s="77"/>
    </row>
    <row r="1200" spans="1:9" ht="16.5" customHeight="1">
      <c r="A1200" s="124"/>
      <c r="B1200" s="77"/>
      <c r="C1200" s="77"/>
      <c r="D1200" s="77"/>
      <c r="E1200" s="77"/>
      <c r="F1200" s="77"/>
      <c r="G1200" s="77"/>
      <c r="H1200" s="77"/>
      <c r="I1200" s="77"/>
    </row>
    <row r="1201" spans="1:9" ht="16.5" customHeight="1">
      <c r="A1201" s="124"/>
      <c r="B1201" s="77"/>
      <c r="C1201" s="77"/>
      <c r="D1201" s="77"/>
      <c r="E1201" s="77"/>
      <c r="F1201" s="77"/>
      <c r="G1201" s="77"/>
      <c r="H1201" s="77"/>
      <c r="I1201" s="77"/>
    </row>
    <row r="1202" spans="1:9" ht="16.5" customHeight="1">
      <c r="A1202" s="124"/>
      <c r="B1202" s="77"/>
      <c r="C1202" s="77"/>
      <c r="D1202" s="77"/>
      <c r="E1202" s="77"/>
      <c r="F1202" s="77"/>
      <c r="G1202" s="77"/>
      <c r="H1202" s="77"/>
      <c r="I1202" s="77"/>
    </row>
    <row r="1203" spans="1:9" ht="16.5" customHeight="1">
      <c r="A1203" s="124"/>
      <c r="B1203" s="77"/>
      <c r="C1203" s="77"/>
      <c r="D1203" s="77"/>
      <c r="E1203" s="77"/>
      <c r="F1203" s="77"/>
      <c r="G1203" s="77"/>
      <c r="H1203" s="77"/>
      <c r="I1203" s="77"/>
    </row>
    <row r="1204" spans="1:9" ht="16.5" customHeight="1">
      <c r="A1204" s="124"/>
      <c r="B1204" s="77"/>
      <c r="C1204" s="77"/>
      <c r="D1204" s="77"/>
      <c r="E1204" s="77"/>
      <c r="F1204" s="77"/>
      <c r="G1204" s="77"/>
      <c r="H1204" s="77"/>
      <c r="I1204" s="77"/>
    </row>
    <row r="1205" spans="1:9" ht="16.5" customHeight="1">
      <c r="A1205" s="124"/>
      <c r="B1205" s="77"/>
      <c r="C1205" s="77"/>
      <c r="D1205" s="77"/>
      <c r="E1205" s="77"/>
      <c r="F1205" s="77"/>
      <c r="G1205" s="77"/>
      <c r="H1205" s="77"/>
      <c r="I1205" s="77"/>
    </row>
    <row r="1206" spans="1:9" ht="16.5" customHeight="1">
      <c r="A1206" s="124"/>
      <c r="B1206" s="77"/>
      <c r="C1206" s="77"/>
      <c r="D1206" s="77"/>
      <c r="E1206" s="77"/>
      <c r="F1206" s="77"/>
      <c r="G1206" s="77"/>
      <c r="H1206" s="77"/>
      <c r="I1206" s="77"/>
    </row>
    <row r="1207" spans="1:9" ht="16.5" customHeight="1">
      <c r="A1207" s="124"/>
      <c r="B1207" s="77"/>
      <c r="C1207" s="77"/>
      <c r="D1207" s="77"/>
      <c r="E1207" s="77"/>
      <c r="F1207" s="77"/>
      <c r="G1207" s="77"/>
      <c r="H1207" s="77"/>
      <c r="I1207" s="77"/>
    </row>
    <row r="1208" spans="1:9" ht="16.5" customHeight="1">
      <c r="A1208" s="124"/>
      <c r="B1208" s="77"/>
      <c r="C1208" s="77"/>
      <c r="D1208" s="77"/>
      <c r="E1208" s="77"/>
      <c r="F1208" s="77"/>
      <c r="G1208" s="77"/>
      <c r="H1208" s="77"/>
      <c r="I1208" s="77"/>
    </row>
    <row r="1209" spans="1:9" ht="16.5" customHeight="1">
      <c r="A1209" s="124"/>
      <c r="B1209" s="77"/>
      <c r="C1209" s="77"/>
      <c r="D1209" s="77"/>
      <c r="E1209" s="77"/>
      <c r="F1209" s="77"/>
      <c r="G1209" s="77"/>
      <c r="H1209" s="77"/>
      <c r="I1209" s="77"/>
    </row>
    <row r="1210" spans="1:9" ht="16.5" customHeight="1">
      <c r="A1210" s="124"/>
      <c r="B1210" s="77"/>
      <c r="C1210" s="77"/>
      <c r="D1210" s="77"/>
      <c r="E1210" s="77"/>
      <c r="F1210" s="77"/>
      <c r="G1210" s="77"/>
      <c r="H1210" s="77"/>
      <c r="I1210" s="77"/>
    </row>
    <row r="1211" spans="1:9" ht="16.5" customHeight="1">
      <c r="A1211" s="124"/>
      <c r="B1211" s="77"/>
      <c r="C1211" s="77"/>
      <c r="D1211" s="77"/>
      <c r="E1211" s="77"/>
      <c r="F1211" s="77"/>
      <c r="G1211" s="77"/>
      <c r="H1211" s="77"/>
      <c r="I1211" s="77"/>
    </row>
    <row r="1212" spans="1:9" ht="16.5" customHeight="1">
      <c r="A1212" s="124"/>
      <c r="B1212" s="77"/>
      <c r="C1212" s="77"/>
      <c r="D1212" s="77"/>
      <c r="E1212" s="77"/>
      <c r="F1212" s="77"/>
      <c r="G1212" s="77"/>
      <c r="H1212" s="77"/>
      <c r="I1212" s="77"/>
    </row>
    <row r="1213" spans="1:9" ht="16.5" customHeight="1">
      <c r="A1213" s="124"/>
      <c r="B1213" s="77"/>
      <c r="C1213" s="77"/>
      <c r="D1213" s="77"/>
      <c r="E1213" s="77"/>
      <c r="F1213" s="77"/>
      <c r="G1213" s="77"/>
      <c r="H1213" s="77"/>
      <c r="I1213" s="77"/>
    </row>
    <row r="1214" spans="1:9" ht="16.5" customHeight="1">
      <c r="A1214" s="124"/>
      <c r="B1214" s="77"/>
      <c r="C1214" s="77"/>
      <c r="D1214" s="77"/>
      <c r="E1214" s="77"/>
      <c r="F1214" s="77"/>
      <c r="G1214" s="77"/>
      <c r="H1214" s="77"/>
      <c r="I1214" s="77"/>
    </row>
    <row r="1215" spans="1:9" ht="16.5" customHeight="1">
      <c r="A1215" s="124"/>
      <c r="B1215" s="77"/>
      <c r="C1215" s="77"/>
      <c r="D1215" s="77"/>
      <c r="E1215" s="77"/>
      <c r="F1215" s="77"/>
      <c r="G1215" s="77"/>
      <c r="H1215" s="77"/>
      <c r="I1215" s="77"/>
    </row>
    <row r="1216" spans="1:9" ht="16.5" customHeight="1">
      <c r="A1216" s="124"/>
      <c r="B1216" s="77"/>
      <c r="C1216" s="77"/>
      <c r="D1216" s="77"/>
      <c r="E1216" s="77"/>
      <c r="F1216" s="77"/>
      <c r="G1216" s="77"/>
      <c r="H1216" s="77"/>
      <c r="I1216" s="77"/>
    </row>
    <row r="1217" spans="1:9" ht="16.5" customHeight="1">
      <c r="A1217" s="124"/>
      <c r="B1217" s="77"/>
      <c r="C1217" s="77"/>
      <c r="D1217" s="77"/>
      <c r="E1217" s="77"/>
      <c r="F1217" s="77"/>
      <c r="G1217" s="77"/>
      <c r="H1217" s="77"/>
      <c r="I1217" s="77"/>
    </row>
    <row r="1218" spans="1:9" ht="16.5" customHeight="1">
      <c r="A1218" s="124"/>
      <c r="B1218" s="77"/>
      <c r="C1218" s="77"/>
      <c r="D1218" s="77"/>
      <c r="E1218" s="77"/>
      <c r="F1218" s="77"/>
      <c r="G1218" s="77"/>
      <c r="H1218" s="77"/>
      <c r="I1218" s="77"/>
    </row>
    <row r="1219" spans="1:9" ht="16.5" customHeight="1">
      <c r="A1219" s="124"/>
      <c r="B1219" s="77"/>
      <c r="C1219" s="77"/>
      <c r="D1219" s="77"/>
      <c r="E1219" s="77"/>
      <c r="F1219" s="77"/>
      <c r="G1219" s="77"/>
      <c r="H1219" s="77"/>
      <c r="I1219" s="77"/>
    </row>
    <row r="1220" spans="1:9" ht="16.5" customHeight="1">
      <c r="A1220" s="124"/>
      <c r="B1220" s="77"/>
      <c r="C1220" s="77"/>
      <c r="D1220" s="77"/>
      <c r="E1220" s="77"/>
      <c r="F1220" s="77"/>
      <c r="G1220" s="77"/>
      <c r="H1220" s="77"/>
      <c r="I1220" s="77"/>
    </row>
    <row r="1221" spans="1:9" ht="16.5" customHeight="1">
      <c r="A1221" s="124"/>
      <c r="B1221" s="77"/>
      <c r="C1221" s="77"/>
      <c r="D1221" s="77"/>
      <c r="E1221" s="77"/>
      <c r="F1221" s="77"/>
      <c r="G1221" s="77"/>
      <c r="H1221" s="77"/>
      <c r="I1221" s="77"/>
    </row>
    <row r="1222" spans="1:9" ht="16.5" customHeight="1">
      <c r="A1222" s="124"/>
      <c r="B1222" s="77"/>
      <c r="C1222" s="77"/>
      <c r="D1222" s="77"/>
      <c r="E1222" s="77"/>
      <c r="F1222" s="77"/>
      <c r="G1222" s="77"/>
      <c r="H1222" s="77"/>
      <c r="I1222" s="77"/>
    </row>
    <row r="1223" spans="1:9" ht="16.5" customHeight="1">
      <c r="A1223" s="124"/>
      <c r="B1223" s="77"/>
      <c r="C1223" s="77"/>
      <c r="D1223" s="77"/>
      <c r="E1223" s="77"/>
      <c r="F1223" s="77"/>
      <c r="G1223" s="77"/>
      <c r="H1223" s="77"/>
      <c r="I1223" s="77"/>
    </row>
    <row r="1224" spans="1:9" ht="16.5" customHeight="1">
      <c r="A1224" s="124"/>
      <c r="B1224" s="77"/>
      <c r="C1224" s="77"/>
      <c r="D1224" s="77"/>
      <c r="E1224" s="77"/>
      <c r="F1224" s="77"/>
      <c r="G1224" s="77"/>
      <c r="H1224" s="77"/>
      <c r="I1224" s="77"/>
    </row>
    <row r="1225" spans="1:9" ht="16.5" customHeight="1">
      <c r="A1225" s="124"/>
      <c r="B1225" s="77"/>
      <c r="C1225" s="77"/>
      <c r="D1225" s="77"/>
      <c r="E1225" s="77"/>
      <c r="F1225" s="77"/>
      <c r="G1225" s="77"/>
      <c r="H1225" s="77"/>
      <c r="I1225" s="77"/>
    </row>
    <row r="1226" spans="1:9" ht="16.5" customHeight="1">
      <c r="A1226" s="124"/>
      <c r="B1226" s="77"/>
      <c r="C1226" s="77"/>
      <c r="D1226" s="77"/>
      <c r="E1226" s="77"/>
      <c r="F1226" s="77"/>
      <c r="G1226" s="77"/>
      <c r="H1226" s="77"/>
      <c r="I1226" s="77"/>
    </row>
    <row r="1227" spans="1:9" ht="16.5" customHeight="1">
      <c r="A1227" s="124"/>
      <c r="B1227" s="77"/>
      <c r="C1227" s="77"/>
      <c r="D1227" s="77"/>
      <c r="E1227" s="77"/>
      <c r="F1227" s="77"/>
      <c r="G1227" s="77"/>
      <c r="H1227" s="77"/>
      <c r="I1227" s="77"/>
    </row>
    <row r="1228" spans="1:9" ht="16.5" customHeight="1">
      <c r="A1228" s="124"/>
      <c r="B1228" s="77"/>
      <c r="C1228" s="77"/>
      <c r="D1228" s="77"/>
      <c r="E1228" s="77"/>
      <c r="F1228" s="77"/>
      <c r="G1228" s="77"/>
      <c r="H1228" s="77"/>
      <c r="I1228" s="77"/>
    </row>
    <row r="1229" spans="1:9" ht="16.5" customHeight="1">
      <c r="A1229" s="124"/>
      <c r="B1229" s="77"/>
      <c r="C1229" s="77"/>
      <c r="D1229" s="77"/>
      <c r="E1229" s="77"/>
      <c r="F1229" s="77"/>
      <c r="G1229" s="77"/>
      <c r="H1229" s="77"/>
      <c r="I1229" s="77"/>
    </row>
    <row r="1230" spans="1:9" ht="16.5" customHeight="1">
      <c r="A1230" s="124"/>
      <c r="B1230" s="77"/>
      <c r="C1230" s="77"/>
      <c r="D1230" s="77"/>
      <c r="E1230" s="77"/>
      <c r="F1230" s="77"/>
      <c r="G1230" s="77"/>
      <c r="H1230" s="77"/>
      <c r="I1230" s="77"/>
    </row>
    <row r="1231" spans="1:9" ht="16.5" customHeight="1">
      <c r="A1231" s="124"/>
      <c r="B1231" s="77"/>
      <c r="C1231" s="77"/>
      <c r="D1231" s="77"/>
      <c r="E1231" s="77"/>
      <c r="F1231" s="77"/>
      <c r="G1231" s="77"/>
      <c r="H1231" s="77"/>
      <c r="I1231" s="77"/>
    </row>
    <row r="1232" spans="1:9" ht="16.5" customHeight="1">
      <c r="A1232" s="124"/>
      <c r="B1232" s="77"/>
      <c r="C1232" s="77"/>
      <c r="D1232" s="77"/>
      <c r="E1232" s="77"/>
      <c r="F1232" s="77"/>
      <c r="G1232" s="77"/>
      <c r="H1232" s="77"/>
      <c r="I1232" s="77"/>
    </row>
    <row r="1233" spans="1:9" ht="16.5" customHeight="1">
      <c r="A1233" s="124"/>
      <c r="B1233" s="77"/>
      <c r="C1233" s="77"/>
      <c r="D1233" s="77"/>
      <c r="E1233" s="77"/>
      <c r="F1233" s="77"/>
      <c r="G1233" s="77"/>
      <c r="H1233" s="77"/>
      <c r="I1233" s="77"/>
    </row>
    <row r="1234" spans="1:9" ht="16.5" customHeight="1">
      <c r="A1234" s="124"/>
      <c r="B1234" s="77"/>
      <c r="C1234" s="77"/>
      <c r="D1234" s="77"/>
      <c r="E1234" s="77"/>
      <c r="F1234" s="77"/>
      <c r="G1234" s="77"/>
      <c r="H1234" s="77"/>
      <c r="I1234" s="77"/>
    </row>
    <row r="1235" spans="1:9" ht="16.5" customHeight="1">
      <c r="A1235" s="124"/>
      <c r="B1235" s="77"/>
      <c r="C1235" s="77"/>
      <c r="D1235" s="77"/>
      <c r="E1235" s="77"/>
      <c r="F1235" s="77"/>
      <c r="G1235" s="77"/>
      <c r="H1235" s="77"/>
      <c r="I1235" s="77"/>
    </row>
    <row r="1236" spans="1:9" ht="16.5" customHeight="1">
      <c r="A1236" s="124"/>
      <c r="B1236" s="77"/>
      <c r="C1236" s="77"/>
      <c r="D1236" s="77"/>
      <c r="E1236" s="77"/>
      <c r="F1236" s="77"/>
      <c r="G1236" s="77"/>
      <c r="H1236" s="77"/>
      <c r="I1236" s="77"/>
    </row>
    <row r="1237" spans="1:9" ht="16.5" customHeight="1">
      <c r="A1237" s="124"/>
      <c r="B1237" s="77"/>
      <c r="C1237" s="77"/>
      <c r="D1237" s="77"/>
      <c r="E1237" s="77"/>
      <c r="F1237" s="77"/>
      <c r="G1237" s="77"/>
      <c r="H1237" s="77"/>
      <c r="I1237" s="77"/>
    </row>
    <row r="1238" spans="1:9" ht="16.5" customHeight="1">
      <c r="A1238" s="124"/>
      <c r="B1238" s="77"/>
      <c r="C1238" s="77"/>
      <c r="D1238" s="77"/>
      <c r="E1238" s="77"/>
      <c r="F1238" s="77"/>
      <c r="G1238" s="77"/>
      <c r="H1238" s="77"/>
      <c r="I1238" s="77"/>
    </row>
    <row r="1239" spans="1:9" ht="16.5" customHeight="1">
      <c r="A1239" s="124"/>
      <c r="B1239" s="77"/>
      <c r="C1239" s="77"/>
      <c r="D1239" s="77"/>
      <c r="E1239" s="77"/>
      <c r="F1239" s="77"/>
      <c r="G1239" s="77"/>
      <c r="H1239" s="77"/>
      <c r="I1239" s="77"/>
    </row>
    <row r="1240" spans="1:9" ht="16.5" customHeight="1">
      <c r="A1240" s="124"/>
      <c r="B1240" s="77"/>
      <c r="C1240" s="77"/>
      <c r="D1240" s="77"/>
      <c r="E1240" s="77"/>
      <c r="F1240" s="77"/>
      <c r="G1240" s="77"/>
      <c r="H1240" s="77"/>
      <c r="I1240" s="77"/>
    </row>
    <row r="1241" spans="1:9" ht="16.5" customHeight="1">
      <c r="A1241" s="124"/>
      <c r="B1241" s="77"/>
      <c r="C1241" s="77"/>
      <c r="D1241" s="77"/>
      <c r="E1241" s="77"/>
      <c r="F1241" s="77"/>
      <c r="G1241" s="77"/>
      <c r="H1241" s="77"/>
      <c r="I1241" s="77"/>
    </row>
    <row r="1242" spans="1:9" ht="16.5" customHeight="1">
      <c r="A1242" s="124"/>
      <c r="B1242" s="77"/>
      <c r="C1242" s="77"/>
      <c r="D1242" s="77"/>
      <c r="E1242" s="77"/>
      <c r="F1242" s="77"/>
      <c r="G1242" s="77"/>
      <c r="H1242" s="77"/>
      <c r="I1242" s="77"/>
    </row>
    <row r="1243" spans="1:9" ht="16.5" customHeight="1">
      <c r="A1243" s="124"/>
      <c r="B1243" s="77"/>
      <c r="C1243" s="77"/>
      <c r="D1243" s="77"/>
      <c r="E1243" s="77"/>
      <c r="F1243" s="77"/>
      <c r="G1243" s="77"/>
      <c r="H1243" s="77"/>
      <c r="I1243" s="77"/>
    </row>
    <row r="1244" spans="1:9" ht="16.5" customHeight="1">
      <c r="A1244" s="124"/>
      <c r="B1244" s="77"/>
      <c r="C1244" s="77"/>
      <c r="D1244" s="77"/>
      <c r="E1244" s="77"/>
      <c r="F1244" s="77"/>
      <c r="G1244" s="77"/>
      <c r="H1244" s="77"/>
      <c r="I1244" s="77"/>
    </row>
    <row r="1245" spans="1:9" ht="16.5" customHeight="1">
      <c r="A1245" s="124"/>
      <c r="B1245" s="77"/>
      <c r="C1245" s="77"/>
      <c r="D1245" s="77"/>
      <c r="E1245" s="77"/>
      <c r="F1245" s="77"/>
      <c r="G1245" s="77"/>
      <c r="H1245" s="77"/>
      <c r="I1245" s="77"/>
    </row>
    <row r="1246" spans="1:9" ht="16.5" customHeight="1">
      <c r="A1246" s="124"/>
      <c r="B1246" s="77"/>
      <c r="C1246" s="77"/>
      <c r="D1246" s="77"/>
      <c r="E1246" s="77"/>
      <c r="F1246" s="77"/>
      <c r="G1246" s="77"/>
      <c r="H1246" s="77"/>
      <c r="I1246" s="77"/>
    </row>
    <row r="1247" spans="1:9" ht="16.5" customHeight="1">
      <c r="A1247" s="124"/>
      <c r="B1247" s="77"/>
      <c r="C1247" s="77"/>
      <c r="D1247" s="77"/>
      <c r="E1247" s="77"/>
      <c r="F1247" s="77"/>
      <c r="G1247" s="77"/>
      <c r="H1247" s="77"/>
      <c r="I1247" s="77"/>
    </row>
    <row r="1248" spans="1:9" ht="16.5" customHeight="1">
      <c r="A1248" s="124"/>
      <c r="B1248" s="77"/>
      <c r="C1248" s="77"/>
      <c r="D1248" s="77"/>
      <c r="E1248" s="77"/>
      <c r="F1248" s="77"/>
      <c r="G1248" s="77"/>
      <c r="H1248" s="77"/>
      <c r="I1248" s="77"/>
    </row>
    <row r="1249" spans="1:9" ht="16.5" customHeight="1">
      <c r="A1249" s="124"/>
      <c r="B1249" s="77"/>
      <c r="C1249" s="77"/>
      <c r="D1249" s="77"/>
      <c r="E1249" s="77"/>
      <c r="F1249" s="77"/>
      <c r="G1249" s="77"/>
      <c r="H1249" s="77"/>
      <c r="I1249" s="77"/>
    </row>
    <row r="1250" spans="1:9" ht="16.5" customHeight="1">
      <c r="A1250" s="124"/>
      <c r="B1250" s="77"/>
      <c r="C1250" s="77"/>
      <c r="D1250" s="77"/>
      <c r="E1250" s="77"/>
      <c r="F1250" s="77"/>
      <c r="G1250" s="77"/>
      <c r="H1250" s="77"/>
      <c r="I1250" s="77"/>
    </row>
    <row r="1251" spans="1:9" ht="16.5" customHeight="1">
      <c r="A1251" s="124"/>
      <c r="B1251" s="77"/>
      <c r="C1251" s="77"/>
      <c r="D1251" s="77"/>
      <c r="E1251" s="77"/>
      <c r="F1251" s="77"/>
      <c r="G1251" s="77"/>
      <c r="H1251" s="77"/>
      <c r="I1251" s="77"/>
    </row>
    <row r="1252" spans="1:9" ht="16.5" customHeight="1">
      <c r="A1252" s="124"/>
      <c r="B1252" s="77"/>
      <c r="C1252" s="77"/>
      <c r="D1252" s="77"/>
      <c r="E1252" s="77"/>
      <c r="F1252" s="77"/>
      <c r="G1252" s="77"/>
      <c r="H1252" s="77"/>
      <c r="I1252" s="77"/>
    </row>
    <row r="1253" spans="1:9" ht="16.5" customHeight="1">
      <c r="A1253" s="124"/>
      <c r="B1253" s="77"/>
      <c r="C1253" s="77"/>
      <c r="D1253" s="77"/>
      <c r="E1253" s="77"/>
      <c r="F1253" s="77"/>
      <c r="G1253" s="77"/>
      <c r="H1253" s="77"/>
      <c r="I1253" s="77"/>
    </row>
    <row r="1254" spans="1:9" ht="16.5" customHeight="1">
      <c r="A1254" s="124"/>
      <c r="B1254" s="77"/>
      <c r="C1254" s="77"/>
      <c r="D1254" s="77"/>
      <c r="E1254" s="77"/>
      <c r="F1254" s="77"/>
      <c r="G1254" s="77"/>
      <c r="H1254" s="77"/>
      <c r="I1254" s="77"/>
    </row>
    <row r="1255" spans="1:9" ht="16.5" customHeight="1">
      <c r="A1255" s="124"/>
      <c r="B1255" s="77"/>
      <c r="C1255" s="77"/>
      <c r="D1255" s="77"/>
      <c r="E1255" s="77"/>
      <c r="F1255" s="77"/>
      <c r="G1255" s="77"/>
      <c r="H1255" s="77"/>
      <c r="I1255" s="77"/>
    </row>
    <row r="1256" spans="1:9" ht="16.5" customHeight="1">
      <c r="A1256" s="124"/>
      <c r="B1256" s="77"/>
      <c r="C1256" s="77"/>
      <c r="D1256" s="77"/>
      <c r="E1256" s="77"/>
      <c r="F1256" s="77"/>
      <c r="G1256" s="77"/>
      <c r="H1256" s="77"/>
      <c r="I1256" s="77"/>
    </row>
    <row r="1257" spans="1:9" ht="16.5" customHeight="1">
      <c r="A1257" s="124"/>
      <c r="B1257" s="77"/>
      <c r="C1257" s="77"/>
      <c r="D1257" s="77"/>
      <c r="E1257" s="77"/>
      <c r="F1257" s="77"/>
      <c r="G1257" s="77"/>
      <c r="H1257" s="77"/>
      <c r="I1257" s="77"/>
    </row>
    <row r="1258" spans="1:9" ht="16.5" customHeight="1">
      <c r="A1258" s="124"/>
      <c r="B1258" s="77"/>
      <c r="C1258" s="77"/>
      <c r="D1258" s="77"/>
      <c r="E1258" s="77"/>
      <c r="F1258" s="77"/>
      <c r="G1258" s="77"/>
      <c r="H1258" s="77"/>
      <c r="I1258" s="77"/>
    </row>
    <row r="1259" spans="1:9" ht="16.5" customHeight="1">
      <c r="A1259" s="124"/>
      <c r="B1259" s="77"/>
      <c r="C1259" s="77"/>
      <c r="D1259" s="77"/>
      <c r="E1259" s="77"/>
      <c r="F1259" s="77"/>
      <c r="G1259" s="77"/>
      <c r="H1259" s="77"/>
      <c r="I1259" s="77"/>
    </row>
    <row r="1260" spans="1:9" ht="16.5" customHeight="1">
      <c r="A1260" s="124"/>
      <c r="B1260" s="77"/>
      <c r="C1260" s="77"/>
      <c r="D1260" s="77"/>
      <c r="E1260" s="77"/>
      <c r="F1260" s="77"/>
      <c r="G1260" s="77"/>
      <c r="H1260" s="77"/>
      <c r="I1260" s="77"/>
    </row>
    <row r="1261" spans="1:9" ht="16.5" customHeight="1">
      <c r="A1261" s="124"/>
      <c r="B1261" s="77"/>
      <c r="C1261" s="77"/>
      <c r="D1261" s="77"/>
      <c r="E1261" s="77"/>
      <c r="F1261" s="77"/>
      <c r="G1261" s="77"/>
      <c r="H1261" s="77"/>
      <c r="I1261" s="77"/>
    </row>
    <row r="1262" spans="1:9" ht="16.5" customHeight="1">
      <c r="A1262" s="124"/>
      <c r="B1262" s="77"/>
      <c r="C1262" s="77"/>
      <c r="D1262" s="77"/>
      <c r="E1262" s="77"/>
      <c r="F1262" s="77"/>
      <c r="G1262" s="77"/>
      <c r="H1262" s="77"/>
      <c r="I1262" s="77"/>
    </row>
    <row r="1263" spans="1:9" ht="16.5" customHeight="1">
      <c r="A1263" s="124"/>
      <c r="B1263" s="77"/>
      <c r="C1263" s="77"/>
      <c r="D1263" s="77"/>
      <c r="E1263" s="77"/>
      <c r="F1263" s="77"/>
      <c r="G1263" s="77"/>
      <c r="H1263" s="77"/>
      <c r="I1263" s="77"/>
    </row>
    <row r="1264" spans="1:9" ht="16.5" customHeight="1">
      <c r="A1264" s="124"/>
      <c r="B1264" s="77"/>
      <c r="C1264" s="77"/>
      <c r="D1264" s="77"/>
      <c r="E1264" s="77"/>
      <c r="F1264" s="77"/>
      <c r="G1264" s="77"/>
      <c r="H1264" s="77"/>
      <c r="I1264" s="77"/>
    </row>
    <row r="1265" spans="1:9" ht="16.5" customHeight="1">
      <c r="A1265" s="124"/>
      <c r="B1265" s="77"/>
      <c r="C1265" s="77"/>
      <c r="D1265" s="77"/>
      <c r="E1265" s="77"/>
      <c r="F1265" s="77"/>
      <c r="G1265" s="77"/>
      <c r="H1265" s="77"/>
      <c r="I1265" s="77"/>
    </row>
    <row r="1266" spans="1:9" ht="16.5" customHeight="1">
      <c r="A1266" s="124"/>
      <c r="B1266" s="77"/>
      <c r="C1266" s="77"/>
      <c r="D1266" s="77"/>
      <c r="E1266" s="77"/>
      <c r="F1266" s="77"/>
      <c r="G1266" s="77"/>
      <c r="H1266" s="77"/>
      <c r="I1266" s="77"/>
    </row>
    <row r="1267" spans="1:9" ht="16.5" customHeight="1">
      <c r="A1267" s="124"/>
      <c r="B1267" s="77"/>
      <c r="C1267" s="77"/>
      <c r="D1267" s="77"/>
      <c r="E1267" s="77"/>
      <c r="F1267" s="77"/>
      <c r="G1267" s="77"/>
      <c r="H1267" s="77"/>
      <c r="I1267" s="77"/>
    </row>
    <row r="1268" spans="1:9" ht="16.5" customHeight="1">
      <c r="A1268" s="124"/>
      <c r="B1268" s="77"/>
      <c r="C1268" s="77"/>
      <c r="D1268" s="77"/>
      <c r="E1268" s="77"/>
      <c r="F1268" s="77"/>
      <c r="G1268" s="77"/>
      <c r="H1268" s="77"/>
      <c r="I1268" s="77"/>
    </row>
    <row r="1269" spans="1:9" ht="16.5" customHeight="1">
      <c r="A1269" s="124"/>
      <c r="B1269" s="77"/>
      <c r="C1269" s="77"/>
      <c r="D1269" s="77"/>
      <c r="E1269" s="77"/>
      <c r="F1269" s="77"/>
      <c r="G1269" s="77"/>
      <c r="H1269" s="77"/>
      <c r="I1269" s="77"/>
    </row>
    <row r="1270" spans="1:9" ht="16.5" customHeight="1">
      <c r="A1270" s="124"/>
      <c r="B1270" s="77"/>
      <c r="C1270" s="77"/>
      <c r="D1270" s="77"/>
      <c r="E1270" s="77"/>
      <c r="F1270" s="77"/>
      <c r="G1270" s="77"/>
      <c r="H1270" s="77"/>
      <c r="I1270" s="77"/>
    </row>
    <row r="1271" spans="1:9" ht="16.5" customHeight="1">
      <c r="A1271" s="124"/>
      <c r="B1271" s="77"/>
      <c r="C1271" s="77"/>
      <c r="D1271" s="77"/>
      <c r="E1271" s="77"/>
      <c r="F1271" s="77"/>
      <c r="G1271" s="77"/>
      <c r="H1271" s="77"/>
      <c r="I1271" s="77"/>
    </row>
    <row r="1272" spans="1:9" ht="16.5" customHeight="1">
      <c r="A1272" s="124"/>
      <c r="B1272" s="77"/>
      <c r="C1272" s="77"/>
      <c r="D1272" s="77"/>
      <c r="E1272" s="77"/>
      <c r="F1272" s="77"/>
      <c r="G1272" s="77"/>
      <c r="H1272" s="77"/>
      <c r="I1272" s="77"/>
    </row>
    <row r="1273" spans="1:9" ht="16.5" customHeight="1">
      <c r="A1273" s="124"/>
      <c r="B1273" s="77"/>
      <c r="C1273" s="77"/>
      <c r="D1273" s="77"/>
      <c r="E1273" s="77"/>
      <c r="F1273" s="77"/>
      <c r="G1273" s="77"/>
      <c r="H1273" s="77"/>
      <c r="I1273" s="77"/>
    </row>
    <row r="1274" spans="1:9" ht="16.5" customHeight="1">
      <c r="A1274" s="124"/>
      <c r="B1274" s="77"/>
      <c r="C1274" s="77"/>
      <c r="D1274" s="77"/>
      <c r="E1274" s="77"/>
      <c r="F1274" s="77"/>
      <c r="G1274" s="77"/>
      <c r="H1274" s="77"/>
      <c r="I1274" s="77"/>
    </row>
    <row r="1275" spans="1:9" ht="16.5" customHeight="1">
      <c r="A1275" s="124"/>
      <c r="B1275" s="77"/>
      <c r="C1275" s="77"/>
      <c r="D1275" s="77"/>
      <c r="E1275" s="77"/>
      <c r="F1275" s="77"/>
      <c r="G1275" s="77"/>
      <c r="H1275" s="77"/>
      <c r="I1275" s="77"/>
    </row>
    <row r="1276" spans="1:9" ht="16.5" customHeight="1">
      <c r="A1276" s="124"/>
      <c r="B1276" s="77"/>
      <c r="C1276" s="77"/>
      <c r="D1276" s="77"/>
      <c r="E1276" s="77"/>
      <c r="F1276" s="77"/>
      <c r="G1276" s="77"/>
      <c r="H1276" s="77"/>
      <c r="I1276" s="77"/>
    </row>
    <row r="1277" spans="1:9" ht="16.5" customHeight="1">
      <c r="A1277" s="124"/>
      <c r="B1277" s="77"/>
      <c r="C1277" s="77"/>
      <c r="D1277" s="77"/>
      <c r="E1277" s="77"/>
      <c r="F1277" s="77"/>
      <c r="G1277" s="77"/>
      <c r="H1277" s="77"/>
      <c r="I1277" s="77"/>
    </row>
    <row r="1278" spans="1:9" ht="16.5" customHeight="1">
      <c r="A1278" s="124"/>
      <c r="B1278" s="77"/>
      <c r="C1278" s="77"/>
      <c r="D1278" s="77"/>
      <c r="E1278" s="77"/>
      <c r="F1278" s="77"/>
      <c r="G1278" s="77"/>
      <c r="H1278" s="77"/>
      <c r="I1278" s="77"/>
    </row>
    <row r="1279" spans="1:9" ht="16.5" customHeight="1">
      <c r="A1279" s="124"/>
      <c r="B1279" s="77"/>
      <c r="C1279" s="77"/>
      <c r="D1279" s="77"/>
      <c r="E1279" s="77"/>
      <c r="F1279" s="77"/>
      <c r="G1279" s="77"/>
      <c r="H1279" s="77"/>
      <c r="I1279" s="77"/>
    </row>
    <row r="1280" spans="1:9" ht="16.5" customHeight="1">
      <c r="A1280" s="124"/>
      <c r="B1280" s="77"/>
      <c r="C1280" s="77"/>
      <c r="D1280" s="77"/>
      <c r="E1280" s="77"/>
      <c r="F1280" s="77"/>
      <c r="G1280" s="77"/>
      <c r="H1280" s="77"/>
      <c r="I1280" s="77"/>
    </row>
    <row r="1281" spans="1:9" ht="16.5" customHeight="1">
      <c r="A1281" s="124"/>
      <c r="B1281" s="77"/>
      <c r="C1281" s="77"/>
      <c r="D1281" s="77"/>
      <c r="E1281" s="77"/>
      <c r="F1281" s="77"/>
      <c r="G1281" s="77"/>
      <c r="H1281" s="77"/>
      <c r="I1281" s="77"/>
    </row>
    <row r="1282" spans="1:9" ht="16.5" customHeight="1">
      <c r="A1282" s="124"/>
      <c r="B1282" s="77"/>
      <c r="C1282" s="77"/>
      <c r="D1282" s="77"/>
      <c r="E1282" s="77"/>
      <c r="F1282" s="77"/>
      <c r="G1282" s="77"/>
      <c r="H1282" s="77"/>
      <c r="I1282" s="77"/>
    </row>
    <row r="1283" spans="1:9" ht="16.5" customHeight="1">
      <c r="A1283" s="124"/>
      <c r="B1283" s="77"/>
      <c r="C1283" s="77"/>
      <c r="D1283" s="77"/>
      <c r="E1283" s="77"/>
      <c r="F1283" s="77"/>
      <c r="G1283" s="77"/>
      <c r="H1283" s="77"/>
      <c r="I1283" s="77"/>
    </row>
    <row r="1284" spans="1:9" ht="16.5" customHeight="1">
      <c r="A1284" s="124"/>
      <c r="B1284" s="77"/>
      <c r="C1284" s="77"/>
      <c r="D1284" s="77"/>
      <c r="E1284" s="77"/>
      <c r="F1284" s="77"/>
      <c r="G1284" s="77"/>
      <c r="H1284" s="77"/>
      <c r="I1284" s="77"/>
    </row>
    <row r="1285" spans="1:9" ht="16.5" customHeight="1">
      <c r="A1285" s="124"/>
      <c r="B1285" s="77"/>
      <c r="C1285" s="77"/>
      <c r="D1285" s="77"/>
      <c r="E1285" s="77"/>
      <c r="F1285" s="77"/>
      <c r="G1285" s="77"/>
      <c r="H1285" s="77"/>
      <c r="I1285" s="77"/>
    </row>
    <row r="1286" spans="1:9" ht="16.5" customHeight="1">
      <c r="A1286" s="124"/>
      <c r="B1286" s="77"/>
      <c r="C1286" s="77"/>
      <c r="D1286" s="77"/>
      <c r="E1286" s="77"/>
      <c r="F1286" s="77"/>
      <c r="G1286" s="77"/>
      <c r="H1286" s="77"/>
      <c r="I1286" s="77"/>
    </row>
    <row r="1287" spans="1:9" ht="16.5" customHeight="1">
      <c r="A1287" s="124"/>
      <c r="B1287" s="77"/>
      <c r="C1287" s="77"/>
      <c r="D1287" s="77"/>
      <c r="E1287" s="77"/>
      <c r="F1287" s="77"/>
      <c r="G1287" s="77"/>
      <c r="H1287" s="77"/>
      <c r="I1287" s="77"/>
    </row>
    <row r="1288" spans="1:9" ht="16.5" customHeight="1">
      <c r="A1288" s="124"/>
      <c r="B1288" s="77"/>
      <c r="C1288" s="77"/>
      <c r="D1288" s="77"/>
      <c r="E1288" s="77"/>
      <c r="F1288" s="77"/>
      <c r="G1288" s="77"/>
      <c r="H1288" s="77"/>
      <c r="I1288" s="77"/>
    </row>
    <row r="1289" spans="1:9" ht="16.5" customHeight="1">
      <c r="A1289" s="124"/>
      <c r="B1289" s="77"/>
      <c r="C1289" s="77"/>
      <c r="D1289" s="77"/>
      <c r="E1289" s="77"/>
      <c r="F1289" s="77"/>
      <c r="G1289" s="77"/>
      <c r="H1289" s="77"/>
      <c r="I1289" s="77"/>
    </row>
    <row r="1290" spans="1:9" ht="16.5" customHeight="1">
      <c r="A1290" s="124"/>
      <c r="B1290" s="77"/>
      <c r="C1290" s="77"/>
      <c r="D1290" s="77"/>
      <c r="E1290" s="77"/>
      <c r="F1290" s="77"/>
      <c r="G1290" s="77"/>
      <c r="H1290" s="77"/>
      <c r="I1290" s="77"/>
    </row>
    <row r="1291" spans="1:9" ht="16.5" customHeight="1">
      <c r="A1291" s="124"/>
      <c r="B1291" s="77"/>
      <c r="C1291" s="77"/>
      <c r="D1291" s="77"/>
      <c r="E1291" s="77"/>
      <c r="F1291" s="77"/>
      <c r="G1291" s="77"/>
      <c r="H1291" s="77"/>
      <c r="I1291" s="77"/>
    </row>
    <row r="1292" spans="1:9" ht="16.5" customHeight="1">
      <c r="A1292" s="124"/>
      <c r="B1292" s="77"/>
      <c r="C1292" s="77"/>
      <c r="D1292" s="77"/>
      <c r="E1292" s="77"/>
      <c r="F1292" s="77"/>
      <c r="G1292" s="77"/>
      <c r="H1292" s="77"/>
      <c r="I1292" s="77"/>
    </row>
    <row r="1293" spans="1:9" ht="16.5" customHeight="1">
      <c r="A1293" s="124"/>
      <c r="B1293" s="77"/>
      <c r="C1293" s="77"/>
      <c r="D1293" s="77"/>
      <c r="E1293" s="77"/>
      <c r="F1293" s="77"/>
      <c r="G1293" s="77"/>
      <c r="H1293" s="77"/>
      <c r="I1293" s="77"/>
    </row>
    <row r="1294" spans="1:9" ht="16.5" customHeight="1">
      <c r="A1294" s="124"/>
      <c r="B1294" s="77"/>
      <c r="C1294" s="77"/>
      <c r="D1294" s="77"/>
      <c r="E1294" s="77"/>
      <c r="F1294" s="77"/>
      <c r="G1294" s="77"/>
      <c r="H1294" s="77"/>
      <c r="I1294" s="77"/>
    </row>
    <row r="1295" spans="1:9" ht="16.5" customHeight="1">
      <c r="A1295" s="124"/>
      <c r="B1295" s="77"/>
      <c r="C1295" s="77"/>
      <c r="D1295" s="77"/>
      <c r="E1295" s="77"/>
      <c r="F1295" s="77"/>
      <c r="G1295" s="77"/>
      <c r="H1295" s="77"/>
      <c r="I1295" s="77"/>
    </row>
    <row r="1296" spans="1:9" ht="16.5" customHeight="1">
      <c r="A1296" s="124"/>
      <c r="B1296" s="77"/>
      <c r="C1296" s="77"/>
      <c r="D1296" s="77"/>
      <c r="E1296" s="77"/>
      <c r="F1296" s="77"/>
      <c r="G1296" s="77"/>
      <c r="H1296" s="77"/>
      <c r="I1296" s="77"/>
    </row>
    <row r="1297" spans="1:9" ht="16.5" customHeight="1">
      <c r="A1297" s="124"/>
      <c r="B1297" s="77"/>
      <c r="C1297" s="77"/>
      <c r="D1297" s="77"/>
      <c r="E1297" s="77"/>
      <c r="F1297" s="77"/>
      <c r="G1297" s="77"/>
      <c r="H1297" s="77"/>
      <c r="I1297" s="77"/>
    </row>
    <row r="1298" spans="1:9" ht="16.5" customHeight="1">
      <c r="A1298" s="124"/>
      <c r="B1298" s="77"/>
      <c r="C1298" s="77"/>
      <c r="D1298" s="77"/>
      <c r="E1298" s="77"/>
      <c r="F1298" s="77"/>
      <c r="G1298" s="77"/>
      <c r="H1298" s="77"/>
      <c r="I1298" s="77"/>
    </row>
    <row r="1299" spans="1:9" ht="16.5" customHeight="1">
      <c r="A1299" s="124"/>
      <c r="B1299" s="77"/>
      <c r="C1299" s="77"/>
      <c r="D1299" s="77"/>
      <c r="E1299" s="77"/>
      <c r="F1299" s="77"/>
      <c r="G1299" s="77"/>
      <c r="H1299" s="77"/>
      <c r="I1299" s="77"/>
    </row>
    <row r="1300" spans="1:9" ht="16.5" customHeight="1">
      <c r="A1300" s="124"/>
      <c r="B1300" s="77"/>
      <c r="C1300" s="77"/>
      <c r="D1300" s="77"/>
      <c r="E1300" s="77"/>
      <c r="F1300" s="77"/>
      <c r="G1300" s="77"/>
      <c r="H1300" s="77"/>
      <c r="I1300" s="77"/>
    </row>
    <row r="1301" spans="1:9" ht="16.5" customHeight="1">
      <c r="A1301" s="124"/>
      <c r="B1301" s="77"/>
      <c r="C1301" s="77"/>
      <c r="D1301" s="77"/>
      <c r="E1301" s="77"/>
      <c r="F1301" s="77"/>
      <c r="G1301" s="77"/>
      <c r="H1301" s="77"/>
      <c r="I1301" s="77"/>
    </row>
    <row r="1302" spans="1:9" ht="16.5" customHeight="1">
      <c r="A1302" s="124"/>
      <c r="B1302" s="77"/>
      <c r="C1302" s="77"/>
      <c r="D1302" s="77"/>
      <c r="E1302" s="77"/>
      <c r="F1302" s="77"/>
      <c r="G1302" s="77"/>
      <c r="H1302" s="77"/>
      <c r="I1302" s="77"/>
    </row>
    <row r="1303" spans="1:9" ht="16.5" customHeight="1">
      <c r="A1303" s="124"/>
      <c r="B1303" s="77"/>
      <c r="C1303" s="77"/>
      <c r="D1303" s="77"/>
      <c r="E1303" s="77"/>
      <c r="F1303" s="77"/>
      <c r="G1303" s="77"/>
      <c r="H1303" s="77"/>
      <c r="I1303" s="77"/>
    </row>
    <row r="1304" spans="1:9" ht="16.5" customHeight="1">
      <c r="A1304" s="124"/>
      <c r="B1304" s="77"/>
      <c r="C1304" s="77"/>
      <c r="D1304" s="77"/>
      <c r="E1304" s="77"/>
      <c r="F1304" s="77"/>
      <c r="G1304" s="77"/>
      <c r="H1304" s="77"/>
      <c r="I1304" s="77"/>
    </row>
    <row r="1305" spans="1:9" ht="16.5" customHeight="1">
      <c r="A1305" s="124"/>
      <c r="B1305" s="77"/>
      <c r="C1305" s="77"/>
      <c r="D1305" s="77"/>
      <c r="E1305" s="77"/>
      <c r="F1305" s="77"/>
      <c r="G1305" s="77"/>
      <c r="H1305" s="77"/>
      <c r="I1305" s="77"/>
    </row>
    <row r="1306" spans="1:9" ht="16.5" customHeight="1">
      <c r="A1306" s="124"/>
      <c r="B1306" s="77"/>
      <c r="C1306" s="77"/>
      <c r="D1306" s="77"/>
      <c r="E1306" s="77"/>
      <c r="F1306" s="77"/>
      <c r="G1306" s="77"/>
      <c r="H1306" s="77"/>
      <c r="I1306" s="77"/>
    </row>
    <row r="1307" spans="1:9" ht="16.5" customHeight="1">
      <c r="A1307" s="124"/>
      <c r="B1307" s="77"/>
      <c r="C1307" s="77"/>
      <c r="D1307" s="77"/>
      <c r="E1307" s="77"/>
      <c r="F1307" s="77"/>
      <c r="G1307" s="77"/>
      <c r="H1307" s="77"/>
      <c r="I1307" s="77"/>
    </row>
    <row r="1308" spans="1:9" ht="16.5" customHeight="1">
      <c r="A1308" s="124"/>
      <c r="B1308" s="77"/>
      <c r="C1308" s="77"/>
      <c r="D1308" s="77"/>
      <c r="E1308" s="77"/>
      <c r="F1308" s="77"/>
      <c r="G1308" s="77"/>
      <c r="H1308" s="77"/>
      <c r="I1308" s="77"/>
    </row>
    <row r="1309" spans="1:9" ht="16.5" customHeight="1">
      <c r="A1309" s="124"/>
      <c r="B1309" s="77"/>
      <c r="C1309" s="77"/>
      <c r="D1309" s="77"/>
      <c r="E1309" s="77"/>
      <c r="F1309" s="77"/>
      <c r="G1309" s="77"/>
      <c r="H1309" s="77"/>
      <c r="I1309" s="77"/>
    </row>
    <row r="1310" spans="1:9" ht="16.5" customHeight="1">
      <c r="A1310" s="124"/>
      <c r="B1310" s="77"/>
      <c r="C1310" s="77"/>
      <c r="D1310" s="77"/>
      <c r="E1310" s="77"/>
      <c r="F1310" s="77"/>
      <c r="G1310" s="77"/>
      <c r="H1310" s="77"/>
      <c r="I1310" s="77"/>
    </row>
    <row r="1311" spans="1:9" ht="16.5" customHeight="1">
      <c r="A1311" s="124"/>
      <c r="B1311" s="77"/>
      <c r="C1311" s="77"/>
      <c r="D1311" s="77"/>
      <c r="E1311" s="77"/>
      <c r="F1311" s="77"/>
      <c r="G1311" s="77"/>
      <c r="H1311" s="77"/>
      <c r="I1311" s="77"/>
    </row>
    <row r="1312" spans="1:9" ht="16.5" customHeight="1">
      <c r="A1312" s="124"/>
      <c r="B1312" s="77"/>
      <c r="C1312" s="77"/>
      <c r="D1312" s="77"/>
      <c r="E1312" s="77"/>
      <c r="F1312" s="77"/>
      <c r="G1312" s="77"/>
      <c r="H1312" s="77"/>
      <c r="I1312" s="77"/>
    </row>
    <row r="1313" spans="1:9" ht="16.5" customHeight="1">
      <c r="A1313" s="124"/>
      <c r="B1313" s="77"/>
      <c r="C1313" s="77"/>
      <c r="D1313" s="77"/>
      <c r="E1313" s="77"/>
      <c r="F1313" s="77"/>
      <c r="G1313" s="77"/>
      <c r="H1313" s="77"/>
      <c r="I1313" s="77"/>
    </row>
    <row r="1314" spans="1:9" ht="16.5" customHeight="1">
      <c r="A1314" s="124"/>
      <c r="B1314" s="77"/>
      <c r="C1314" s="77"/>
      <c r="D1314" s="77"/>
      <c r="E1314" s="77"/>
      <c r="F1314" s="77"/>
      <c r="G1314" s="77"/>
      <c r="H1314" s="77"/>
      <c r="I1314" s="77"/>
    </row>
    <row r="1315" spans="1:9" ht="16.5" customHeight="1">
      <c r="A1315" s="124"/>
      <c r="B1315" s="77"/>
      <c r="C1315" s="77"/>
      <c r="D1315" s="77"/>
      <c r="E1315" s="77"/>
      <c r="F1315" s="77"/>
      <c r="G1315" s="77"/>
      <c r="H1315" s="77"/>
      <c r="I1315" s="77"/>
    </row>
    <row r="1316" spans="1:9" ht="16.5" customHeight="1">
      <c r="A1316" s="124"/>
      <c r="B1316" s="77"/>
      <c r="C1316" s="77"/>
      <c r="D1316" s="77"/>
      <c r="E1316" s="77"/>
      <c r="F1316" s="77"/>
      <c r="G1316" s="77"/>
      <c r="H1316" s="77"/>
      <c r="I1316" s="77"/>
    </row>
    <row r="1317" spans="1:9" ht="16.5" customHeight="1">
      <c r="A1317" s="124"/>
      <c r="B1317" s="77"/>
      <c r="C1317" s="77"/>
      <c r="D1317" s="77"/>
      <c r="E1317" s="77"/>
      <c r="F1317" s="77"/>
      <c r="G1317" s="77"/>
      <c r="H1317" s="77"/>
      <c r="I1317" s="77"/>
    </row>
    <row r="1318" spans="1:9" ht="16.5" customHeight="1">
      <c r="A1318" s="124"/>
      <c r="B1318" s="77"/>
      <c r="C1318" s="77"/>
      <c r="D1318" s="77"/>
      <c r="E1318" s="77"/>
      <c r="F1318" s="77"/>
      <c r="G1318" s="77"/>
      <c r="H1318" s="77"/>
      <c r="I1318" s="77"/>
    </row>
    <row r="1319" spans="1:9" ht="16.5" customHeight="1">
      <c r="A1319" s="124"/>
      <c r="B1319" s="77"/>
      <c r="C1319" s="77"/>
      <c r="D1319" s="77"/>
      <c r="E1319" s="77"/>
      <c r="F1319" s="77"/>
      <c r="G1319" s="77"/>
      <c r="H1319" s="77"/>
      <c r="I1319" s="77"/>
    </row>
    <row r="1320" spans="1:9" ht="16.5" customHeight="1">
      <c r="A1320" s="124"/>
      <c r="B1320" s="77"/>
      <c r="C1320" s="77"/>
      <c r="D1320" s="77"/>
      <c r="E1320" s="77"/>
      <c r="F1320" s="77"/>
      <c r="G1320" s="77"/>
      <c r="H1320" s="77"/>
      <c r="I1320" s="77"/>
    </row>
    <row r="1321" spans="1:9" ht="16.5" customHeight="1">
      <c r="A1321" s="124"/>
      <c r="B1321" s="77"/>
      <c r="C1321" s="77"/>
      <c r="D1321" s="77"/>
      <c r="E1321" s="77"/>
      <c r="F1321" s="77"/>
      <c r="G1321" s="77"/>
      <c r="H1321" s="77"/>
      <c r="I1321" s="77"/>
    </row>
    <row r="1322" spans="1:9" ht="16.5" customHeight="1">
      <c r="A1322" s="124"/>
      <c r="B1322" s="77"/>
      <c r="C1322" s="77"/>
      <c r="D1322" s="77"/>
      <c r="E1322" s="77"/>
      <c r="F1322" s="77"/>
      <c r="G1322" s="77"/>
      <c r="H1322" s="77"/>
      <c r="I1322" s="77"/>
    </row>
    <row r="1323" spans="1:9" ht="16.5" customHeight="1">
      <c r="A1323" s="124"/>
      <c r="B1323" s="77"/>
      <c r="C1323" s="77"/>
      <c r="D1323" s="77"/>
      <c r="E1323" s="77"/>
      <c r="F1323" s="77"/>
      <c r="G1323" s="77"/>
      <c r="H1323" s="77"/>
      <c r="I1323" s="77"/>
    </row>
    <row r="1324" spans="1:9" ht="16.5" customHeight="1">
      <c r="A1324" s="124"/>
      <c r="B1324" s="77"/>
      <c r="C1324" s="77"/>
      <c r="D1324" s="77"/>
      <c r="E1324" s="77"/>
      <c r="F1324" s="77"/>
      <c r="G1324" s="77"/>
      <c r="H1324" s="77"/>
      <c r="I1324" s="77"/>
    </row>
    <row r="1325" spans="1:9" ht="16.5" customHeight="1">
      <c r="A1325" s="124"/>
      <c r="B1325" s="77"/>
      <c r="C1325" s="77"/>
      <c r="D1325" s="77"/>
      <c r="E1325" s="77"/>
      <c r="F1325" s="77"/>
      <c r="G1325" s="77"/>
      <c r="H1325" s="77"/>
      <c r="I1325" s="77"/>
    </row>
    <row r="1326" spans="1:9" ht="16.5" customHeight="1">
      <c r="A1326" s="124"/>
      <c r="B1326" s="77"/>
      <c r="C1326" s="77"/>
      <c r="D1326" s="77"/>
      <c r="E1326" s="77"/>
      <c r="F1326" s="77"/>
      <c r="G1326" s="77"/>
      <c r="H1326" s="77"/>
      <c r="I1326" s="77"/>
    </row>
    <row r="1327" spans="1:9" ht="16.5" customHeight="1">
      <c r="A1327" s="124"/>
      <c r="B1327" s="77"/>
      <c r="C1327" s="77"/>
      <c r="D1327" s="77"/>
      <c r="E1327" s="77"/>
      <c r="F1327" s="77"/>
      <c r="G1327" s="77"/>
      <c r="H1327" s="77"/>
      <c r="I1327" s="77"/>
    </row>
    <row r="1328" spans="1:9" ht="16.5" customHeight="1">
      <c r="A1328" s="124"/>
      <c r="B1328" s="77"/>
      <c r="C1328" s="77"/>
      <c r="D1328" s="77"/>
      <c r="E1328" s="77"/>
      <c r="F1328" s="77"/>
      <c r="G1328" s="77"/>
      <c r="H1328" s="77"/>
      <c r="I1328" s="77"/>
    </row>
    <row r="1329" spans="1:9" ht="16.5" customHeight="1">
      <c r="A1329" s="124"/>
      <c r="B1329" s="77"/>
      <c r="C1329" s="77"/>
      <c r="D1329" s="77"/>
      <c r="E1329" s="77"/>
      <c r="F1329" s="77"/>
      <c r="G1329" s="77"/>
      <c r="H1329" s="77"/>
      <c r="I1329" s="77"/>
    </row>
    <row r="1330" spans="1:9" ht="16.5" customHeight="1">
      <c r="A1330" s="124"/>
      <c r="B1330" s="77"/>
      <c r="C1330" s="77"/>
      <c r="D1330" s="77"/>
      <c r="E1330" s="77"/>
      <c r="F1330" s="77"/>
      <c r="G1330" s="77"/>
      <c r="H1330" s="77"/>
      <c r="I1330" s="77"/>
    </row>
    <row r="1331" spans="1:9" ht="16.5" customHeight="1">
      <c r="A1331" s="124"/>
      <c r="B1331" s="77"/>
      <c r="C1331" s="77"/>
      <c r="D1331" s="77"/>
      <c r="E1331" s="77"/>
      <c r="F1331" s="77"/>
      <c r="G1331" s="77"/>
      <c r="H1331" s="77"/>
      <c r="I1331" s="77"/>
    </row>
    <row r="1332" spans="1:9" ht="16.5" customHeight="1">
      <c r="A1332" s="124"/>
      <c r="B1332" s="77"/>
      <c r="C1332" s="77"/>
      <c r="D1332" s="77"/>
      <c r="E1332" s="77"/>
      <c r="F1332" s="77"/>
      <c r="G1332" s="77"/>
      <c r="H1332" s="77"/>
      <c r="I1332" s="77"/>
    </row>
    <row r="1333" spans="1:9" ht="16.5" customHeight="1">
      <c r="A1333" s="124"/>
      <c r="B1333" s="77"/>
      <c r="C1333" s="77"/>
      <c r="D1333" s="77"/>
      <c r="E1333" s="77"/>
      <c r="F1333" s="77"/>
      <c r="G1333" s="77"/>
      <c r="H1333" s="77"/>
      <c r="I1333" s="77"/>
    </row>
    <row r="1334" spans="1:9" ht="16.5" customHeight="1">
      <c r="A1334" s="124"/>
      <c r="B1334" s="77"/>
      <c r="C1334" s="77"/>
      <c r="D1334" s="77"/>
      <c r="E1334" s="77"/>
      <c r="F1334" s="77"/>
      <c r="G1334" s="77"/>
      <c r="H1334" s="77"/>
      <c r="I1334" s="77"/>
    </row>
    <row r="1335" spans="1:9" ht="16.5" customHeight="1">
      <c r="A1335" s="124"/>
      <c r="B1335" s="77"/>
      <c r="C1335" s="77"/>
      <c r="D1335" s="77"/>
      <c r="E1335" s="77"/>
      <c r="F1335" s="77"/>
      <c r="G1335" s="77"/>
      <c r="H1335" s="77"/>
      <c r="I1335" s="77"/>
    </row>
    <row r="1336" spans="1:9" ht="16.5" customHeight="1">
      <c r="A1336" s="124"/>
      <c r="B1336" s="77"/>
      <c r="C1336" s="77"/>
      <c r="D1336" s="77"/>
      <c r="E1336" s="77"/>
      <c r="F1336" s="77"/>
      <c r="G1336" s="77"/>
      <c r="H1336" s="77"/>
      <c r="I1336" s="77"/>
    </row>
    <row r="1337" spans="1:9" ht="16.5" customHeight="1">
      <c r="A1337" s="124"/>
      <c r="B1337" s="77"/>
      <c r="C1337" s="77"/>
      <c r="D1337" s="77"/>
      <c r="E1337" s="77"/>
      <c r="F1337" s="77"/>
      <c r="G1337" s="77"/>
      <c r="H1337" s="77"/>
      <c r="I1337" s="77"/>
    </row>
    <row r="1338" spans="1:9" ht="16.5" customHeight="1">
      <c r="A1338" s="124"/>
      <c r="B1338" s="77"/>
      <c r="C1338" s="77"/>
      <c r="D1338" s="77"/>
      <c r="E1338" s="77"/>
      <c r="F1338" s="77"/>
      <c r="G1338" s="77"/>
      <c r="H1338" s="77"/>
      <c r="I1338" s="77"/>
    </row>
    <row r="1339" spans="1:9" ht="16.5" customHeight="1">
      <c r="A1339" s="124"/>
      <c r="B1339" s="77"/>
      <c r="C1339" s="77"/>
      <c r="D1339" s="77"/>
      <c r="E1339" s="77"/>
      <c r="F1339" s="77"/>
      <c r="G1339" s="77"/>
      <c r="H1339" s="77"/>
      <c r="I1339" s="77"/>
    </row>
    <row r="1340" spans="1:9" ht="16.5" customHeight="1">
      <c r="A1340" s="124"/>
      <c r="B1340" s="77"/>
      <c r="C1340" s="77"/>
      <c r="D1340" s="77"/>
      <c r="E1340" s="77"/>
      <c r="F1340" s="77"/>
      <c r="G1340" s="77"/>
      <c r="H1340" s="77"/>
      <c r="I1340" s="77"/>
    </row>
    <row r="1341" spans="1:9" ht="16.5" customHeight="1">
      <c r="A1341" s="124"/>
      <c r="B1341" s="77"/>
      <c r="C1341" s="77"/>
      <c r="D1341" s="77"/>
      <c r="E1341" s="77"/>
      <c r="F1341" s="77"/>
      <c r="G1341" s="77"/>
      <c r="H1341" s="77"/>
      <c r="I1341" s="77"/>
    </row>
    <row r="1342" spans="1:9" ht="16.5" customHeight="1">
      <c r="A1342" s="124"/>
      <c r="B1342" s="77"/>
      <c r="C1342" s="77"/>
      <c r="D1342" s="77"/>
      <c r="E1342" s="77"/>
      <c r="F1342" s="77"/>
      <c r="G1342" s="77"/>
      <c r="H1342" s="77"/>
      <c r="I1342" s="77"/>
    </row>
    <row r="1343" spans="1:9" ht="16.5" customHeight="1">
      <c r="A1343" s="124"/>
      <c r="B1343" s="77"/>
      <c r="C1343" s="77"/>
      <c r="D1343" s="77"/>
      <c r="E1343" s="77"/>
      <c r="F1343" s="77"/>
      <c r="G1343" s="77"/>
      <c r="H1343" s="77"/>
      <c r="I1343" s="77"/>
    </row>
    <row r="1344" spans="1:9" ht="16.5" customHeight="1">
      <c r="A1344" s="124"/>
      <c r="B1344" s="77"/>
      <c r="C1344" s="77"/>
      <c r="D1344" s="77"/>
      <c r="E1344" s="77"/>
      <c r="F1344" s="77"/>
      <c r="G1344" s="77"/>
      <c r="H1344" s="77"/>
      <c r="I1344" s="77"/>
    </row>
    <row r="1345" spans="1:9" ht="16.5" customHeight="1">
      <c r="A1345" s="124"/>
      <c r="B1345" s="77"/>
      <c r="C1345" s="77"/>
      <c r="D1345" s="77"/>
      <c r="E1345" s="77"/>
      <c r="F1345" s="77"/>
      <c r="G1345" s="77"/>
      <c r="H1345" s="77"/>
      <c r="I1345" s="77"/>
    </row>
    <row r="1346" spans="1:9" ht="16.5" customHeight="1">
      <c r="A1346" s="124"/>
      <c r="B1346" s="77"/>
      <c r="C1346" s="77"/>
      <c r="D1346" s="77"/>
      <c r="E1346" s="77"/>
      <c r="F1346" s="77"/>
      <c r="G1346" s="77"/>
      <c r="H1346" s="77"/>
      <c r="I1346" s="77"/>
    </row>
    <row r="1347" spans="1:9" ht="16.5" customHeight="1">
      <c r="A1347" s="124"/>
      <c r="B1347" s="77"/>
      <c r="C1347" s="77"/>
      <c r="D1347" s="77"/>
      <c r="E1347" s="77"/>
      <c r="F1347" s="77"/>
      <c r="G1347" s="77"/>
      <c r="H1347" s="77"/>
      <c r="I1347" s="77"/>
    </row>
    <row r="1348" spans="1:9" ht="16.5" customHeight="1">
      <c r="A1348" s="124"/>
      <c r="B1348" s="77"/>
      <c r="C1348" s="77"/>
      <c r="D1348" s="77"/>
      <c r="E1348" s="77"/>
      <c r="F1348" s="77"/>
      <c r="G1348" s="77"/>
      <c r="H1348" s="77"/>
      <c r="I1348" s="77"/>
    </row>
    <row r="1349" spans="1:9" ht="16.5" customHeight="1">
      <c r="A1349" s="124"/>
      <c r="B1349" s="77"/>
      <c r="C1349" s="77"/>
      <c r="D1349" s="77"/>
      <c r="E1349" s="77"/>
      <c r="F1349" s="77"/>
      <c r="G1349" s="77"/>
      <c r="H1349" s="77"/>
      <c r="I1349" s="77"/>
    </row>
    <row r="1350" spans="1:9" ht="16.5" customHeight="1">
      <c r="A1350" s="124"/>
      <c r="B1350" s="77"/>
      <c r="C1350" s="77"/>
      <c r="D1350" s="77"/>
      <c r="E1350" s="77"/>
      <c r="F1350" s="77"/>
      <c r="G1350" s="77"/>
      <c r="H1350" s="77"/>
      <c r="I1350" s="77"/>
    </row>
    <row r="1351" spans="1:9" ht="16.5" customHeight="1">
      <c r="A1351" s="124"/>
      <c r="B1351" s="77"/>
      <c r="C1351" s="77"/>
      <c r="D1351" s="77"/>
      <c r="E1351" s="77"/>
      <c r="F1351" s="77"/>
      <c r="G1351" s="77"/>
      <c r="H1351" s="77"/>
      <c r="I1351" s="77"/>
    </row>
    <row r="1352" spans="1:9" ht="16.5" customHeight="1">
      <c r="A1352" s="124"/>
      <c r="B1352" s="77"/>
      <c r="C1352" s="77"/>
      <c r="D1352" s="77"/>
      <c r="E1352" s="77"/>
      <c r="F1352" s="77"/>
      <c r="G1352" s="77"/>
      <c r="H1352" s="77"/>
      <c r="I1352" s="77"/>
    </row>
    <row r="1353" spans="1:9" ht="16.5" customHeight="1">
      <c r="A1353" s="124"/>
      <c r="B1353" s="77"/>
      <c r="C1353" s="77"/>
      <c r="D1353" s="77"/>
      <c r="E1353" s="77"/>
      <c r="F1353" s="77"/>
      <c r="G1353" s="77"/>
      <c r="H1353" s="77"/>
      <c r="I1353" s="77"/>
    </row>
    <row r="1354" spans="1:9" ht="16.5" customHeight="1">
      <c r="A1354" s="124"/>
      <c r="B1354" s="77"/>
      <c r="C1354" s="77"/>
      <c r="D1354" s="77"/>
      <c r="E1354" s="77"/>
      <c r="F1354" s="77"/>
      <c r="G1354" s="77"/>
      <c r="H1354" s="77"/>
      <c r="I1354" s="77"/>
    </row>
    <row r="1355" spans="1:9" ht="16.5" customHeight="1">
      <c r="A1355" s="124"/>
      <c r="B1355" s="77"/>
      <c r="C1355" s="77"/>
      <c r="D1355" s="77"/>
      <c r="E1355" s="77"/>
      <c r="F1355" s="77"/>
      <c r="G1355" s="77"/>
      <c r="H1355" s="77"/>
      <c r="I1355" s="77"/>
    </row>
    <row r="1356" spans="1:9" ht="16.5" customHeight="1">
      <c r="A1356" s="124"/>
      <c r="B1356" s="77"/>
      <c r="C1356" s="77"/>
      <c r="D1356" s="77"/>
      <c r="E1356" s="77"/>
      <c r="F1356" s="77"/>
      <c r="G1356" s="77"/>
      <c r="H1356" s="77"/>
      <c r="I1356" s="77"/>
    </row>
    <row r="1357" spans="1:9" ht="16.5" customHeight="1">
      <c r="A1357" s="124"/>
      <c r="B1357" s="77"/>
      <c r="C1357" s="77"/>
      <c r="D1357" s="77"/>
      <c r="E1357" s="77"/>
      <c r="F1357" s="77"/>
      <c r="G1357" s="77"/>
      <c r="H1357" s="77"/>
      <c r="I1357" s="77"/>
    </row>
    <row r="1358" spans="1:9" ht="16.5" customHeight="1">
      <c r="A1358" s="124"/>
      <c r="B1358" s="77"/>
      <c r="C1358" s="77"/>
      <c r="D1358" s="77"/>
      <c r="E1358" s="77"/>
      <c r="F1358" s="77"/>
      <c r="G1358" s="77"/>
      <c r="H1358" s="77"/>
      <c r="I1358" s="77"/>
    </row>
    <row r="1359" spans="1:9" ht="16.5" customHeight="1">
      <c r="A1359" s="124"/>
      <c r="B1359" s="77"/>
      <c r="C1359" s="77"/>
      <c r="D1359" s="77"/>
      <c r="E1359" s="77"/>
      <c r="F1359" s="77"/>
      <c r="G1359" s="77"/>
      <c r="H1359" s="77"/>
      <c r="I1359" s="77"/>
    </row>
    <row r="1360" spans="1:9" ht="16.5" customHeight="1">
      <c r="A1360" s="124"/>
      <c r="B1360" s="77"/>
      <c r="C1360" s="77"/>
      <c r="D1360" s="77"/>
      <c r="E1360" s="77"/>
      <c r="F1360" s="77"/>
      <c r="G1360" s="77"/>
      <c r="H1360" s="77"/>
      <c r="I1360" s="77"/>
    </row>
    <row r="1361" spans="1:9" ht="16.5" customHeight="1">
      <c r="A1361" s="124"/>
      <c r="B1361" s="77"/>
      <c r="C1361" s="77"/>
      <c r="D1361" s="77"/>
      <c r="E1361" s="77"/>
      <c r="F1361" s="77"/>
      <c r="G1361" s="77"/>
      <c r="H1361" s="77"/>
      <c r="I1361" s="77"/>
    </row>
    <row r="1362" spans="1:9" ht="16.5" customHeight="1">
      <c r="A1362" s="124"/>
      <c r="B1362" s="77"/>
      <c r="C1362" s="77"/>
      <c r="D1362" s="77"/>
      <c r="E1362" s="77"/>
      <c r="F1362" s="77"/>
      <c r="G1362" s="77"/>
      <c r="H1362" s="77"/>
      <c r="I1362" s="77"/>
    </row>
    <row r="1363" spans="1:9" ht="16.5" customHeight="1">
      <c r="A1363" s="124"/>
      <c r="B1363" s="77"/>
      <c r="C1363" s="77"/>
      <c r="D1363" s="77"/>
      <c r="E1363" s="77"/>
      <c r="F1363" s="77"/>
      <c r="G1363" s="77"/>
      <c r="H1363" s="77"/>
      <c r="I1363" s="77"/>
    </row>
    <row r="1364" spans="1:9" ht="16.5" customHeight="1">
      <c r="A1364" s="124"/>
      <c r="B1364" s="77"/>
      <c r="C1364" s="77"/>
      <c r="D1364" s="77"/>
      <c r="E1364" s="77"/>
      <c r="F1364" s="77"/>
      <c r="G1364" s="77"/>
      <c r="H1364" s="77"/>
      <c r="I1364" s="77"/>
    </row>
    <row r="1365" spans="1:9" ht="16.5" customHeight="1">
      <c r="A1365" s="124"/>
      <c r="B1365" s="77"/>
      <c r="C1365" s="77"/>
      <c r="D1365" s="77"/>
      <c r="E1365" s="77"/>
      <c r="F1365" s="77"/>
      <c r="G1365" s="77"/>
      <c r="H1365" s="77"/>
      <c r="I1365" s="77"/>
    </row>
    <row r="1366" spans="1:9" ht="16.5" customHeight="1">
      <c r="A1366" s="124"/>
      <c r="B1366" s="77"/>
      <c r="C1366" s="77"/>
      <c r="D1366" s="77"/>
      <c r="E1366" s="77"/>
      <c r="F1366" s="77"/>
      <c r="G1366" s="77"/>
      <c r="H1366" s="77"/>
      <c r="I1366" s="77"/>
    </row>
    <row r="1367" spans="1:9" ht="16.5" customHeight="1">
      <c r="A1367" s="124"/>
      <c r="B1367" s="77"/>
      <c r="C1367" s="77"/>
      <c r="D1367" s="77"/>
      <c r="E1367" s="77"/>
      <c r="F1367" s="77"/>
      <c r="G1367" s="77"/>
      <c r="H1367" s="77"/>
      <c r="I1367" s="77"/>
    </row>
    <row r="1368" spans="1:9" ht="16.5" customHeight="1">
      <c r="A1368" s="124"/>
      <c r="B1368" s="77"/>
      <c r="C1368" s="77"/>
      <c r="D1368" s="77"/>
      <c r="E1368" s="77"/>
      <c r="F1368" s="77"/>
      <c r="G1368" s="77"/>
      <c r="H1368" s="77"/>
      <c r="I1368" s="77"/>
    </row>
    <row r="1369" spans="1:9" ht="16.5" customHeight="1">
      <c r="A1369" s="124"/>
      <c r="B1369" s="77"/>
      <c r="C1369" s="77"/>
      <c r="D1369" s="77"/>
      <c r="E1369" s="77"/>
      <c r="F1369" s="77"/>
      <c r="G1369" s="77"/>
      <c r="H1369" s="77"/>
      <c r="I1369" s="77"/>
    </row>
    <row r="1370" spans="1:9" ht="16.5" customHeight="1">
      <c r="A1370" s="124"/>
      <c r="B1370" s="77"/>
      <c r="C1370" s="77"/>
      <c r="D1370" s="77"/>
      <c r="E1370" s="77"/>
      <c r="F1370" s="77"/>
      <c r="G1370" s="77"/>
      <c r="H1370" s="77"/>
      <c r="I1370" s="77"/>
    </row>
    <row r="1371" spans="1:9" ht="16.5" customHeight="1">
      <c r="A1371" s="124"/>
      <c r="B1371" s="77"/>
      <c r="C1371" s="77"/>
      <c r="D1371" s="77"/>
      <c r="E1371" s="77"/>
      <c r="F1371" s="77"/>
      <c r="G1371" s="77"/>
      <c r="H1371" s="77"/>
      <c r="I1371" s="77"/>
    </row>
    <row r="1372" spans="1:9" ht="16.5" customHeight="1">
      <c r="A1372" s="124"/>
      <c r="B1372" s="77"/>
      <c r="C1372" s="77"/>
      <c r="D1372" s="77"/>
      <c r="E1372" s="77"/>
      <c r="F1372" s="77"/>
      <c r="G1372" s="77"/>
      <c r="H1372" s="77"/>
      <c r="I1372" s="77"/>
    </row>
    <row r="1373" spans="1:9" ht="16.5" customHeight="1">
      <c r="A1373" s="124"/>
      <c r="B1373" s="77"/>
      <c r="C1373" s="77"/>
      <c r="D1373" s="77"/>
      <c r="E1373" s="77"/>
      <c r="F1373" s="77"/>
      <c r="G1373" s="77"/>
      <c r="H1373" s="77"/>
      <c r="I1373" s="77"/>
    </row>
    <row r="1374" spans="1:9" ht="16.5" customHeight="1">
      <c r="A1374" s="124"/>
      <c r="B1374" s="77"/>
      <c r="C1374" s="77"/>
      <c r="D1374" s="77"/>
      <c r="E1374" s="77"/>
      <c r="F1374" s="77"/>
      <c r="G1374" s="77"/>
      <c r="H1374" s="77"/>
      <c r="I1374" s="77"/>
    </row>
    <row r="1375" spans="1:9" ht="16.5" customHeight="1">
      <c r="A1375" s="124"/>
      <c r="B1375" s="77"/>
      <c r="C1375" s="77"/>
      <c r="D1375" s="77"/>
      <c r="E1375" s="77"/>
      <c r="F1375" s="77"/>
      <c r="G1375" s="77"/>
      <c r="H1375" s="77"/>
      <c r="I1375" s="77"/>
    </row>
    <row r="1376" spans="1:9" ht="16.5" customHeight="1">
      <c r="A1376" s="124"/>
      <c r="B1376" s="77"/>
      <c r="C1376" s="77"/>
      <c r="D1376" s="77"/>
      <c r="E1376" s="77"/>
      <c r="F1376" s="77"/>
      <c r="G1376" s="77"/>
      <c r="H1376" s="77"/>
      <c r="I1376" s="77"/>
    </row>
    <row r="1377" spans="1:9" ht="16.5" customHeight="1">
      <c r="A1377" s="124"/>
      <c r="B1377" s="77"/>
      <c r="C1377" s="77"/>
      <c r="D1377" s="77"/>
      <c r="E1377" s="77"/>
      <c r="F1377" s="77"/>
      <c r="G1377" s="77"/>
      <c r="H1377" s="77"/>
      <c r="I1377" s="77"/>
    </row>
    <row r="1378" spans="1:9" ht="16.5" customHeight="1">
      <c r="A1378" s="124"/>
      <c r="B1378" s="77"/>
      <c r="C1378" s="77"/>
      <c r="D1378" s="77"/>
      <c r="E1378" s="77"/>
      <c r="F1378" s="77"/>
      <c r="G1378" s="77"/>
      <c r="H1378" s="77"/>
      <c r="I1378" s="77"/>
    </row>
    <row r="1379" spans="1:9" ht="16.5" customHeight="1">
      <c r="A1379" s="124"/>
      <c r="B1379" s="77"/>
      <c r="C1379" s="77"/>
      <c r="D1379" s="77"/>
      <c r="E1379" s="77"/>
      <c r="F1379" s="77"/>
      <c r="G1379" s="77"/>
      <c r="H1379" s="77"/>
      <c r="I1379" s="77"/>
    </row>
    <row r="1380" spans="1:9" ht="16.5" customHeight="1">
      <c r="A1380" s="124"/>
      <c r="B1380" s="77"/>
      <c r="C1380" s="77"/>
      <c r="D1380" s="77"/>
      <c r="E1380" s="77"/>
      <c r="F1380" s="77"/>
      <c r="G1380" s="77"/>
      <c r="H1380" s="77"/>
      <c r="I1380" s="77"/>
    </row>
    <row r="1381" spans="1:9" ht="16.5" customHeight="1">
      <c r="A1381" s="124"/>
      <c r="B1381" s="77"/>
      <c r="C1381" s="77"/>
      <c r="D1381" s="77"/>
      <c r="E1381" s="77"/>
      <c r="F1381" s="77"/>
      <c r="G1381" s="77"/>
      <c r="H1381" s="77"/>
      <c r="I1381" s="77"/>
    </row>
    <row r="1382" spans="1:9" ht="16.5" customHeight="1">
      <c r="A1382" s="124"/>
      <c r="B1382" s="77"/>
      <c r="C1382" s="77"/>
      <c r="D1382" s="77"/>
      <c r="E1382" s="77"/>
      <c r="F1382" s="77"/>
      <c r="G1382" s="77"/>
      <c r="H1382" s="77"/>
      <c r="I1382" s="77"/>
    </row>
    <row r="1383" spans="1:9" ht="16.5" customHeight="1">
      <c r="A1383" s="124"/>
      <c r="B1383" s="77"/>
      <c r="C1383" s="77"/>
      <c r="D1383" s="77"/>
      <c r="E1383" s="77"/>
      <c r="F1383" s="77"/>
      <c r="G1383" s="77"/>
      <c r="H1383" s="77"/>
      <c r="I1383" s="77"/>
    </row>
    <row r="1384" spans="1:9" ht="16.5" customHeight="1">
      <c r="A1384" s="124"/>
      <c r="B1384" s="77"/>
      <c r="C1384" s="77"/>
      <c r="D1384" s="77"/>
      <c r="E1384" s="77"/>
      <c r="F1384" s="77"/>
      <c r="G1384" s="77"/>
      <c r="H1384" s="77"/>
      <c r="I1384" s="77"/>
    </row>
    <row r="1385" spans="1:9" ht="16.5" customHeight="1">
      <c r="A1385" s="124"/>
      <c r="B1385" s="77"/>
      <c r="C1385" s="77"/>
      <c r="D1385" s="77"/>
      <c r="E1385" s="77"/>
      <c r="F1385" s="77"/>
      <c r="G1385" s="77"/>
      <c r="H1385" s="77"/>
      <c r="I1385" s="77"/>
    </row>
    <row r="1386" spans="1:9" ht="16.5" customHeight="1">
      <c r="A1386" s="124"/>
      <c r="B1386" s="77"/>
      <c r="C1386" s="77"/>
      <c r="D1386" s="77"/>
      <c r="E1386" s="77"/>
      <c r="F1386" s="77"/>
      <c r="G1386" s="77"/>
      <c r="H1386" s="77"/>
      <c r="I1386" s="77"/>
    </row>
    <row r="1387" spans="1:9" ht="16.5" customHeight="1">
      <c r="A1387" s="124"/>
      <c r="B1387" s="77"/>
      <c r="C1387" s="77"/>
      <c r="D1387" s="77"/>
      <c r="E1387" s="77"/>
      <c r="F1387" s="77"/>
      <c r="G1387" s="77"/>
      <c r="H1387" s="77"/>
      <c r="I1387" s="77"/>
    </row>
    <row r="1388" spans="1:9" ht="16.5" customHeight="1">
      <c r="A1388" s="124"/>
      <c r="B1388" s="77"/>
      <c r="C1388" s="77"/>
      <c r="D1388" s="77"/>
      <c r="E1388" s="77"/>
      <c r="F1388" s="77"/>
      <c r="G1388" s="77"/>
      <c r="H1388" s="77"/>
      <c r="I1388" s="77"/>
    </row>
    <row r="1389" spans="1:9" ht="16.5" customHeight="1">
      <c r="A1389" s="124"/>
      <c r="B1389" s="77"/>
      <c r="C1389" s="77"/>
      <c r="D1389" s="77"/>
      <c r="E1389" s="77"/>
      <c r="F1389" s="77"/>
      <c r="G1389" s="77"/>
      <c r="H1389" s="77"/>
      <c r="I1389" s="77"/>
    </row>
    <row r="1390" spans="1:9" ht="16.5" customHeight="1">
      <c r="A1390" s="124"/>
      <c r="B1390" s="77"/>
      <c r="C1390" s="77"/>
      <c r="D1390" s="77"/>
      <c r="E1390" s="77"/>
      <c r="F1390" s="77"/>
      <c r="G1390" s="77"/>
      <c r="H1390" s="77"/>
      <c r="I1390" s="77"/>
    </row>
    <row r="1391" spans="1:9" ht="16.5" customHeight="1">
      <c r="A1391" s="124"/>
      <c r="B1391" s="77"/>
      <c r="C1391" s="77"/>
      <c r="D1391" s="77"/>
      <c r="E1391" s="77"/>
      <c r="F1391" s="77"/>
      <c r="G1391" s="77"/>
      <c r="H1391" s="77"/>
      <c r="I1391" s="77"/>
    </row>
    <row r="1392" spans="1:9" ht="16.5" customHeight="1">
      <c r="A1392" s="124"/>
      <c r="B1392" s="77"/>
      <c r="C1392" s="77"/>
      <c r="D1392" s="77"/>
      <c r="E1392" s="77"/>
      <c r="F1392" s="77"/>
      <c r="G1392" s="77"/>
      <c r="H1392" s="77"/>
      <c r="I1392" s="77"/>
    </row>
    <row r="1393" spans="1:9" ht="16.5" customHeight="1">
      <c r="A1393" s="124"/>
      <c r="B1393" s="77"/>
      <c r="C1393" s="77"/>
      <c r="D1393" s="77"/>
      <c r="E1393" s="77"/>
      <c r="F1393" s="77"/>
      <c r="G1393" s="77"/>
      <c r="H1393" s="77"/>
      <c r="I1393" s="77"/>
    </row>
    <row r="1394" spans="1:9" ht="16.5" customHeight="1">
      <c r="A1394" s="124"/>
      <c r="B1394" s="77"/>
      <c r="C1394" s="77"/>
      <c r="D1394" s="77"/>
      <c r="E1394" s="77"/>
      <c r="F1394" s="77"/>
      <c r="G1394" s="77"/>
      <c r="H1394" s="77"/>
      <c r="I1394" s="77"/>
    </row>
    <row r="1395" spans="1:9" ht="16.5" customHeight="1">
      <c r="A1395" s="124"/>
      <c r="B1395" s="77"/>
      <c r="C1395" s="77"/>
      <c r="D1395" s="77"/>
      <c r="E1395" s="77"/>
      <c r="F1395" s="77"/>
      <c r="G1395" s="77"/>
      <c r="H1395" s="77"/>
      <c r="I1395" s="77"/>
    </row>
    <row r="1396" spans="1:9" ht="16.5" customHeight="1">
      <c r="A1396" s="124"/>
      <c r="B1396" s="77"/>
      <c r="C1396" s="77"/>
      <c r="D1396" s="77"/>
      <c r="E1396" s="77"/>
      <c r="F1396" s="77"/>
      <c r="G1396" s="77"/>
      <c r="H1396" s="77"/>
      <c r="I1396" s="77"/>
    </row>
    <row r="1397" spans="1:9" ht="16.5" customHeight="1">
      <c r="A1397" s="124"/>
      <c r="B1397" s="77"/>
      <c r="C1397" s="77"/>
      <c r="D1397" s="77"/>
      <c r="E1397" s="77"/>
      <c r="F1397" s="77"/>
      <c r="G1397" s="77"/>
      <c r="H1397" s="77"/>
      <c r="I1397" s="77"/>
    </row>
    <row r="1398" spans="1:9" ht="16.5" customHeight="1">
      <c r="A1398" s="124"/>
      <c r="B1398" s="77"/>
      <c r="C1398" s="77"/>
      <c r="D1398" s="77"/>
      <c r="E1398" s="77"/>
      <c r="F1398" s="77"/>
      <c r="G1398" s="77"/>
      <c r="H1398" s="77"/>
      <c r="I1398" s="77"/>
    </row>
    <row r="1399" spans="1:9" ht="16.5" customHeight="1">
      <c r="A1399" s="124"/>
      <c r="B1399" s="77"/>
      <c r="C1399" s="77"/>
      <c r="D1399" s="77"/>
      <c r="E1399" s="77"/>
      <c r="F1399" s="77"/>
      <c r="G1399" s="77"/>
      <c r="H1399" s="77"/>
      <c r="I1399" s="77"/>
    </row>
    <row r="1400" spans="1:9" ht="16.5" customHeight="1">
      <c r="A1400" s="124"/>
      <c r="B1400" s="77"/>
      <c r="C1400" s="77"/>
      <c r="D1400" s="77"/>
      <c r="E1400" s="77"/>
      <c r="F1400" s="77"/>
      <c r="G1400" s="77"/>
      <c r="H1400" s="77"/>
      <c r="I1400" s="77"/>
    </row>
    <row r="1401" spans="1:9" ht="16.5" customHeight="1">
      <c r="A1401" s="124"/>
      <c r="B1401" s="77"/>
      <c r="C1401" s="77"/>
      <c r="D1401" s="77"/>
      <c r="E1401" s="77"/>
      <c r="F1401" s="77"/>
      <c r="G1401" s="77"/>
      <c r="H1401" s="77"/>
      <c r="I1401" s="77"/>
    </row>
    <row r="1402" spans="1:9" ht="16.5" customHeight="1">
      <c r="A1402" s="124"/>
      <c r="B1402" s="77"/>
      <c r="C1402" s="77"/>
      <c r="D1402" s="77"/>
      <c r="E1402" s="77"/>
      <c r="F1402" s="77"/>
      <c r="G1402" s="77"/>
      <c r="H1402" s="77"/>
      <c r="I1402" s="77"/>
    </row>
    <row r="1403" spans="1:9" ht="16.5" customHeight="1">
      <c r="A1403" s="124"/>
      <c r="B1403" s="77"/>
      <c r="C1403" s="77"/>
      <c r="D1403" s="77"/>
      <c r="E1403" s="77"/>
      <c r="F1403" s="77"/>
      <c r="G1403" s="77"/>
      <c r="H1403" s="77"/>
      <c r="I1403" s="77"/>
    </row>
    <row r="1404" spans="1:9" ht="16.5" customHeight="1">
      <c r="A1404" s="124"/>
      <c r="B1404" s="77"/>
      <c r="C1404" s="77"/>
      <c r="D1404" s="77"/>
      <c r="E1404" s="77"/>
      <c r="F1404" s="77"/>
      <c r="G1404" s="77"/>
      <c r="H1404" s="77"/>
      <c r="I1404" s="77"/>
    </row>
    <row r="1405" spans="1:9" ht="16.5" customHeight="1">
      <c r="A1405" s="124"/>
      <c r="B1405" s="77"/>
      <c r="C1405" s="77"/>
      <c r="D1405" s="77"/>
      <c r="E1405" s="77"/>
      <c r="F1405" s="77"/>
      <c r="G1405" s="77"/>
      <c r="H1405" s="77"/>
      <c r="I1405" s="77"/>
    </row>
    <row r="1406" spans="1:9" ht="16.5" customHeight="1">
      <c r="A1406" s="124"/>
      <c r="B1406" s="77"/>
      <c r="C1406" s="77"/>
      <c r="D1406" s="77"/>
      <c r="E1406" s="77"/>
      <c r="F1406" s="77"/>
      <c r="G1406" s="77"/>
      <c r="H1406" s="77"/>
      <c r="I1406" s="77"/>
    </row>
    <row r="1407" spans="1:9" ht="16.5" customHeight="1">
      <c r="A1407" s="124"/>
      <c r="B1407" s="77"/>
      <c r="C1407" s="77"/>
      <c r="D1407" s="77"/>
      <c r="E1407" s="77"/>
      <c r="F1407" s="77"/>
      <c r="G1407" s="77"/>
      <c r="H1407" s="77"/>
      <c r="I1407" s="77"/>
    </row>
    <row r="1408" spans="1:9" ht="16.5" customHeight="1">
      <c r="A1408" s="124"/>
      <c r="B1408" s="77"/>
      <c r="C1408" s="77"/>
      <c r="D1408" s="77"/>
      <c r="E1408" s="77"/>
      <c r="F1408" s="77"/>
      <c r="G1408" s="77"/>
      <c r="H1408" s="77"/>
      <c r="I1408" s="77"/>
    </row>
    <row r="1409" spans="1:9" ht="16.5" customHeight="1">
      <c r="A1409" s="124"/>
      <c r="B1409" s="77"/>
      <c r="C1409" s="77"/>
      <c r="D1409" s="77"/>
      <c r="E1409" s="77"/>
      <c r="F1409" s="77"/>
      <c r="G1409" s="77"/>
      <c r="H1409" s="77"/>
      <c r="I1409" s="77"/>
    </row>
    <row r="1410" spans="1:9" ht="16.5" customHeight="1">
      <c r="A1410" s="124"/>
      <c r="B1410" s="77"/>
      <c r="C1410" s="77"/>
      <c r="D1410" s="77"/>
      <c r="E1410" s="77"/>
      <c r="F1410" s="77"/>
      <c r="G1410" s="77"/>
      <c r="H1410" s="77"/>
      <c r="I1410" s="77"/>
    </row>
    <row r="1411" spans="1:9" ht="16.5" customHeight="1">
      <c r="A1411" s="124"/>
      <c r="B1411" s="77"/>
      <c r="C1411" s="77"/>
      <c r="D1411" s="77"/>
      <c r="E1411" s="77"/>
      <c r="F1411" s="77"/>
      <c r="G1411" s="77"/>
      <c r="H1411" s="77"/>
      <c r="I1411" s="77"/>
    </row>
    <row r="1412" spans="1:9" ht="16.5" customHeight="1">
      <c r="A1412" s="124"/>
      <c r="B1412" s="77"/>
      <c r="C1412" s="77"/>
      <c r="D1412" s="77"/>
      <c r="E1412" s="77"/>
      <c r="F1412" s="77"/>
      <c r="G1412" s="77"/>
      <c r="H1412" s="77"/>
      <c r="I1412" s="77"/>
    </row>
    <row r="1413" spans="1:9" ht="16.5" customHeight="1">
      <c r="A1413" s="124"/>
      <c r="B1413" s="77"/>
      <c r="C1413" s="77"/>
      <c r="D1413" s="77"/>
      <c r="E1413" s="77"/>
      <c r="F1413" s="77"/>
      <c r="G1413" s="77"/>
      <c r="H1413" s="77"/>
      <c r="I1413" s="77"/>
    </row>
    <row r="1414" spans="1:9" ht="16.5" customHeight="1">
      <c r="A1414" s="124"/>
      <c r="B1414" s="77"/>
      <c r="C1414" s="77"/>
      <c r="D1414" s="77"/>
      <c r="E1414" s="77"/>
      <c r="F1414" s="77"/>
      <c r="G1414" s="77"/>
      <c r="H1414" s="77"/>
      <c r="I1414" s="77"/>
    </row>
    <row r="1415" spans="1:9" ht="16.5" customHeight="1">
      <c r="A1415" s="124"/>
      <c r="B1415" s="77"/>
      <c r="C1415" s="77"/>
      <c r="D1415" s="77"/>
      <c r="E1415" s="77"/>
      <c r="F1415" s="77"/>
      <c r="G1415" s="77"/>
      <c r="H1415" s="77"/>
      <c r="I1415" s="77"/>
    </row>
    <row r="1416" spans="1:9" ht="16.5" customHeight="1">
      <c r="A1416" s="124"/>
      <c r="B1416" s="77"/>
      <c r="C1416" s="77"/>
      <c r="D1416" s="77"/>
      <c r="E1416" s="77"/>
      <c r="F1416" s="77"/>
      <c r="G1416" s="77"/>
      <c r="H1416" s="77"/>
      <c r="I1416" s="77"/>
    </row>
    <row r="1417" spans="1:9" ht="16.5" customHeight="1">
      <c r="A1417" s="124"/>
      <c r="B1417" s="77"/>
      <c r="C1417" s="77"/>
      <c r="D1417" s="77"/>
      <c r="E1417" s="77"/>
      <c r="F1417" s="77"/>
      <c r="G1417" s="77"/>
      <c r="H1417" s="77"/>
      <c r="I1417" s="77"/>
    </row>
    <row r="1418" spans="1:9" ht="16.5" customHeight="1">
      <c r="A1418" s="124"/>
      <c r="B1418" s="77"/>
      <c r="C1418" s="77"/>
      <c r="D1418" s="77"/>
      <c r="E1418" s="77"/>
      <c r="F1418" s="77"/>
      <c r="G1418" s="77"/>
      <c r="H1418" s="77"/>
      <c r="I1418" s="77"/>
    </row>
    <row r="1419" spans="1:9" ht="16.5" customHeight="1">
      <c r="A1419" s="124"/>
      <c r="B1419" s="77"/>
      <c r="C1419" s="77"/>
      <c r="D1419" s="77"/>
      <c r="E1419" s="77"/>
      <c r="F1419" s="77"/>
      <c r="G1419" s="77"/>
      <c r="H1419" s="77"/>
      <c r="I1419" s="77"/>
    </row>
    <row r="1420" spans="1:9" ht="16.5" customHeight="1">
      <c r="A1420" s="124"/>
      <c r="B1420" s="77"/>
      <c r="C1420" s="77"/>
      <c r="D1420" s="77"/>
      <c r="E1420" s="77"/>
      <c r="F1420" s="77"/>
      <c r="G1420" s="77"/>
      <c r="H1420" s="77"/>
      <c r="I1420" s="77"/>
    </row>
    <row r="1421" spans="1:9" ht="16.5" customHeight="1">
      <c r="A1421" s="124"/>
      <c r="B1421" s="77"/>
      <c r="C1421" s="77"/>
      <c r="D1421" s="77"/>
      <c r="E1421" s="77"/>
      <c r="F1421" s="77"/>
      <c r="G1421" s="77"/>
      <c r="H1421" s="77"/>
      <c r="I1421" s="77"/>
    </row>
    <row r="1422" spans="1:9" ht="16.5" customHeight="1">
      <c r="A1422" s="124"/>
      <c r="B1422" s="77"/>
      <c r="C1422" s="77"/>
      <c r="D1422" s="77"/>
      <c r="E1422" s="77"/>
      <c r="F1422" s="77"/>
      <c r="G1422" s="77"/>
      <c r="H1422" s="77"/>
      <c r="I1422" s="77"/>
    </row>
    <row r="1423" spans="1:9" ht="16.5" customHeight="1">
      <c r="A1423" s="124"/>
      <c r="B1423" s="77"/>
      <c r="C1423" s="77"/>
      <c r="D1423" s="77"/>
      <c r="E1423" s="77"/>
      <c r="F1423" s="77"/>
      <c r="G1423" s="77"/>
      <c r="H1423" s="77"/>
      <c r="I1423" s="77"/>
    </row>
    <row r="1424" spans="1:9" ht="16.5" customHeight="1">
      <c r="A1424" s="124"/>
      <c r="B1424" s="77"/>
      <c r="C1424" s="77"/>
      <c r="D1424" s="77"/>
      <c r="E1424" s="77"/>
      <c r="F1424" s="77"/>
      <c r="G1424" s="77"/>
      <c r="H1424" s="77"/>
      <c r="I1424" s="77"/>
    </row>
    <row r="1425" spans="1:9" ht="16.5" customHeight="1">
      <c r="A1425" s="124"/>
      <c r="B1425" s="77"/>
      <c r="C1425" s="77"/>
      <c r="D1425" s="77"/>
      <c r="E1425" s="77"/>
      <c r="F1425" s="77"/>
      <c r="G1425" s="77"/>
      <c r="H1425" s="77"/>
      <c r="I1425" s="77"/>
    </row>
    <row r="1426" spans="1:9" ht="16.5" customHeight="1">
      <c r="A1426" s="124"/>
      <c r="B1426" s="77"/>
      <c r="C1426" s="77"/>
      <c r="D1426" s="77"/>
      <c r="E1426" s="77"/>
      <c r="F1426" s="77"/>
      <c r="G1426" s="77"/>
      <c r="H1426" s="77"/>
      <c r="I1426" s="77"/>
    </row>
    <row r="1427" spans="1:9" ht="16.5" customHeight="1">
      <c r="A1427" s="124"/>
      <c r="B1427" s="77"/>
      <c r="C1427" s="77"/>
      <c r="D1427" s="77"/>
      <c r="E1427" s="77"/>
      <c r="F1427" s="77"/>
      <c r="G1427" s="77"/>
      <c r="H1427" s="77"/>
      <c r="I1427" s="77"/>
    </row>
    <row r="1428" spans="1:9" ht="16.5" customHeight="1">
      <c r="A1428" s="124"/>
      <c r="B1428" s="77"/>
      <c r="C1428" s="77"/>
      <c r="D1428" s="77"/>
      <c r="E1428" s="77"/>
      <c r="F1428" s="77"/>
      <c r="G1428" s="77"/>
      <c r="H1428" s="77"/>
      <c r="I1428" s="77"/>
    </row>
    <row r="1429" spans="1:9" ht="16.5" customHeight="1">
      <c r="A1429" s="124"/>
      <c r="B1429" s="77"/>
      <c r="C1429" s="77"/>
      <c r="D1429" s="77"/>
      <c r="E1429" s="77"/>
      <c r="F1429" s="77"/>
      <c r="G1429" s="77"/>
      <c r="H1429" s="77"/>
      <c r="I1429" s="77"/>
    </row>
    <row r="1430" spans="1:9" ht="16.5" customHeight="1">
      <c r="A1430" s="124"/>
      <c r="B1430" s="77"/>
      <c r="C1430" s="77"/>
      <c r="D1430" s="77"/>
      <c r="E1430" s="77"/>
      <c r="F1430" s="77"/>
      <c r="G1430" s="77"/>
      <c r="H1430" s="77"/>
      <c r="I1430" s="77"/>
    </row>
    <row r="1431" spans="1:9" ht="16.5" customHeight="1">
      <c r="A1431" s="124"/>
      <c r="B1431" s="77"/>
      <c r="C1431" s="77"/>
      <c r="D1431" s="77"/>
      <c r="E1431" s="77"/>
      <c r="F1431" s="77"/>
      <c r="G1431" s="77"/>
      <c r="H1431" s="77"/>
      <c r="I1431" s="77"/>
    </row>
    <row r="1432" spans="1:9" ht="16.5" customHeight="1">
      <c r="A1432" s="124"/>
      <c r="B1432" s="77"/>
      <c r="C1432" s="77"/>
      <c r="D1432" s="77"/>
      <c r="E1432" s="77"/>
      <c r="F1432" s="77"/>
      <c r="G1432" s="77"/>
      <c r="H1432" s="77"/>
      <c r="I1432" s="77"/>
    </row>
    <row r="1433" spans="1:9" ht="16.5" customHeight="1">
      <c r="A1433" s="124"/>
      <c r="B1433" s="77"/>
      <c r="C1433" s="77"/>
      <c r="D1433" s="77"/>
      <c r="E1433" s="77"/>
      <c r="F1433" s="77"/>
      <c r="G1433" s="77"/>
      <c r="H1433" s="77"/>
      <c r="I1433" s="77"/>
    </row>
    <row r="1434" spans="1:9" ht="16.5" customHeight="1">
      <c r="A1434" s="124"/>
      <c r="B1434" s="77"/>
      <c r="C1434" s="77"/>
      <c r="D1434" s="77"/>
      <c r="E1434" s="77"/>
      <c r="F1434" s="77"/>
      <c r="G1434" s="77"/>
      <c r="H1434" s="77"/>
      <c r="I1434" s="77"/>
    </row>
    <row r="1435" spans="1:9" ht="16.5" customHeight="1">
      <c r="A1435" s="124"/>
      <c r="B1435" s="77"/>
      <c r="C1435" s="77"/>
      <c r="D1435" s="77"/>
      <c r="E1435" s="77"/>
      <c r="F1435" s="77"/>
      <c r="G1435" s="77"/>
      <c r="H1435" s="77"/>
      <c r="I1435" s="77"/>
    </row>
    <row r="1436" spans="1:9" ht="16.5" customHeight="1">
      <c r="A1436" s="124"/>
      <c r="B1436" s="77"/>
      <c r="C1436" s="77"/>
      <c r="D1436" s="77"/>
      <c r="E1436" s="77"/>
      <c r="F1436" s="77"/>
      <c r="G1436" s="77"/>
      <c r="H1436" s="77"/>
      <c r="I1436" s="77"/>
    </row>
    <row r="1437" spans="1:9" ht="16.5" customHeight="1">
      <c r="A1437" s="124"/>
      <c r="B1437" s="77"/>
      <c r="C1437" s="77"/>
      <c r="D1437" s="77"/>
      <c r="E1437" s="77"/>
      <c r="F1437" s="77"/>
      <c r="G1437" s="77"/>
      <c r="H1437" s="77"/>
      <c r="I1437" s="77"/>
    </row>
    <row r="1438" spans="1:9" ht="16.5" customHeight="1">
      <c r="A1438" s="124"/>
      <c r="B1438" s="77"/>
      <c r="C1438" s="77"/>
      <c r="D1438" s="77"/>
      <c r="E1438" s="77"/>
      <c r="F1438" s="77"/>
      <c r="G1438" s="77"/>
      <c r="H1438" s="77"/>
      <c r="I1438" s="77"/>
    </row>
    <row r="1439" spans="1:9" ht="16.5" customHeight="1">
      <c r="A1439" s="124"/>
      <c r="B1439" s="77"/>
      <c r="C1439" s="77"/>
      <c r="D1439" s="77"/>
      <c r="E1439" s="77"/>
      <c r="F1439" s="77"/>
      <c r="G1439" s="77"/>
      <c r="H1439" s="77"/>
      <c r="I1439" s="77"/>
    </row>
    <row r="1440" spans="1:9" ht="16.5" customHeight="1">
      <c r="A1440" s="124"/>
      <c r="B1440" s="77"/>
      <c r="C1440" s="77"/>
      <c r="D1440" s="77"/>
      <c r="E1440" s="77"/>
      <c r="F1440" s="77"/>
      <c r="G1440" s="77"/>
      <c r="H1440" s="77"/>
      <c r="I1440" s="77"/>
    </row>
    <row r="1441" spans="1:9" ht="16.5" customHeight="1">
      <c r="A1441" s="124"/>
      <c r="B1441" s="77"/>
      <c r="C1441" s="77"/>
      <c r="D1441" s="77"/>
      <c r="E1441" s="77"/>
      <c r="F1441" s="77"/>
      <c r="G1441" s="77"/>
      <c r="H1441" s="77"/>
      <c r="I1441" s="77"/>
    </row>
    <row r="1442" spans="1:9" ht="16.5" customHeight="1">
      <c r="A1442" s="124"/>
      <c r="B1442" s="77"/>
      <c r="C1442" s="77"/>
      <c r="D1442" s="77"/>
      <c r="E1442" s="77"/>
      <c r="F1442" s="77"/>
      <c r="G1442" s="77"/>
      <c r="H1442" s="77"/>
      <c r="I1442" s="77"/>
    </row>
    <row r="1443" spans="1:9" ht="16.5" customHeight="1">
      <c r="A1443" s="124"/>
      <c r="B1443" s="77"/>
      <c r="C1443" s="77"/>
      <c r="D1443" s="77"/>
      <c r="E1443" s="77"/>
      <c r="F1443" s="77"/>
      <c r="G1443" s="77"/>
      <c r="H1443" s="77"/>
      <c r="I1443" s="77"/>
    </row>
    <row r="1444" spans="1:9" ht="16.5" customHeight="1">
      <c r="A1444" s="124"/>
      <c r="B1444" s="77"/>
      <c r="C1444" s="77"/>
      <c r="D1444" s="77"/>
      <c r="E1444" s="77"/>
      <c r="F1444" s="77"/>
      <c r="G1444" s="77"/>
      <c r="H1444" s="77"/>
      <c r="I1444" s="77"/>
    </row>
    <row r="1445" spans="1:9" ht="16.5" customHeight="1">
      <c r="A1445" s="124"/>
      <c r="B1445" s="77"/>
      <c r="C1445" s="77"/>
      <c r="D1445" s="77"/>
      <c r="E1445" s="77"/>
      <c r="F1445" s="77"/>
      <c r="G1445" s="77"/>
      <c r="H1445" s="77"/>
      <c r="I1445" s="77"/>
    </row>
    <row r="1446" spans="1:9" ht="16.5" customHeight="1">
      <c r="A1446" s="124"/>
      <c r="B1446" s="77"/>
      <c r="C1446" s="77"/>
      <c r="D1446" s="77"/>
      <c r="E1446" s="77"/>
      <c r="F1446" s="77"/>
      <c r="G1446" s="77"/>
      <c r="H1446" s="77"/>
      <c r="I1446" s="77"/>
    </row>
    <row r="1447" spans="1:9" ht="16.5" customHeight="1">
      <c r="A1447" s="124"/>
      <c r="B1447" s="77"/>
      <c r="C1447" s="77"/>
      <c r="D1447" s="77"/>
      <c r="E1447" s="77"/>
      <c r="F1447" s="77"/>
      <c r="G1447" s="77"/>
      <c r="H1447" s="77"/>
      <c r="I1447" s="77"/>
    </row>
    <row r="1448" spans="1:9" ht="16.5" customHeight="1">
      <c r="A1448" s="124"/>
      <c r="B1448" s="77"/>
      <c r="C1448" s="77"/>
      <c r="D1448" s="77"/>
      <c r="E1448" s="77"/>
      <c r="F1448" s="77"/>
      <c r="G1448" s="77"/>
      <c r="H1448" s="77"/>
      <c r="I1448" s="77"/>
    </row>
    <row r="1449" spans="1:9" ht="16.5" customHeight="1">
      <c r="A1449" s="124"/>
      <c r="B1449" s="77"/>
      <c r="C1449" s="77"/>
      <c r="D1449" s="77"/>
      <c r="E1449" s="77"/>
      <c r="F1449" s="77"/>
      <c r="G1449" s="77"/>
      <c r="H1449" s="77"/>
      <c r="I1449" s="77"/>
    </row>
    <row r="1450" spans="1:9" ht="16.5" customHeight="1">
      <c r="A1450" s="124"/>
      <c r="B1450" s="77"/>
      <c r="C1450" s="77"/>
      <c r="D1450" s="77"/>
      <c r="E1450" s="77"/>
      <c r="F1450" s="77"/>
      <c r="G1450" s="77"/>
      <c r="H1450" s="77"/>
      <c r="I1450" s="77"/>
    </row>
    <row r="1451" spans="1:9" ht="16.5" customHeight="1">
      <c r="A1451" s="124"/>
      <c r="B1451" s="77"/>
      <c r="C1451" s="77"/>
      <c r="D1451" s="77"/>
      <c r="E1451" s="77"/>
      <c r="F1451" s="77"/>
      <c r="G1451" s="77"/>
      <c r="H1451" s="77"/>
      <c r="I1451" s="77"/>
    </row>
    <row r="1452" spans="1:9" ht="16.5" customHeight="1">
      <c r="A1452" s="124"/>
      <c r="B1452" s="77"/>
      <c r="C1452" s="77"/>
      <c r="D1452" s="77"/>
      <c r="E1452" s="77"/>
      <c r="F1452" s="77"/>
      <c r="G1452" s="77"/>
      <c r="H1452" s="77"/>
      <c r="I1452" s="77"/>
    </row>
    <row r="1453" spans="1:9" ht="16.5" customHeight="1">
      <c r="A1453" s="124"/>
      <c r="B1453" s="77"/>
      <c r="C1453" s="77"/>
      <c r="D1453" s="77"/>
      <c r="E1453" s="77"/>
      <c r="F1453" s="77"/>
      <c r="G1453" s="77"/>
      <c r="H1453" s="77"/>
      <c r="I1453" s="77"/>
    </row>
    <row r="1454" spans="1:9" ht="16.5" customHeight="1">
      <c r="A1454" s="124"/>
      <c r="B1454" s="77"/>
      <c r="C1454" s="77"/>
      <c r="D1454" s="77"/>
      <c r="E1454" s="77"/>
      <c r="F1454" s="77"/>
      <c r="G1454" s="77"/>
      <c r="H1454" s="77"/>
      <c r="I1454" s="77"/>
    </row>
    <row r="1455" spans="1:9" ht="16.5" customHeight="1">
      <c r="A1455" s="124"/>
      <c r="B1455" s="77"/>
      <c r="C1455" s="77"/>
      <c r="D1455" s="77"/>
      <c r="E1455" s="77"/>
      <c r="F1455" s="77"/>
      <c r="G1455" s="77"/>
      <c r="H1455" s="77"/>
      <c r="I1455" s="77"/>
    </row>
    <row r="1456" spans="1:9" ht="16.5" customHeight="1">
      <c r="A1456" s="124"/>
      <c r="B1456" s="77"/>
      <c r="C1456" s="77"/>
      <c r="D1456" s="77"/>
      <c r="E1456" s="77"/>
      <c r="F1456" s="77"/>
      <c r="G1456" s="77"/>
      <c r="H1456" s="77"/>
      <c r="I1456" s="77"/>
    </row>
    <row r="1457" spans="1:9" ht="16.5" customHeight="1">
      <c r="A1457" s="124"/>
      <c r="B1457" s="77"/>
      <c r="C1457" s="77"/>
      <c r="D1457" s="77"/>
      <c r="E1457" s="77"/>
      <c r="F1457" s="77"/>
      <c r="G1457" s="77"/>
      <c r="H1457" s="77"/>
      <c r="I1457" s="77"/>
    </row>
    <row r="1458" spans="1:9" ht="16.5" customHeight="1">
      <c r="A1458" s="124"/>
      <c r="B1458" s="77"/>
      <c r="C1458" s="77"/>
      <c r="D1458" s="77"/>
      <c r="E1458" s="77"/>
      <c r="F1458" s="77"/>
      <c r="G1458" s="77"/>
      <c r="H1458" s="77"/>
      <c r="I1458" s="77"/>
    </row>
    <row r="1459" spans="1:9" ht="16.5" customHeight="1">
      <c r="A1459" s="124"/>
      <c r="B1459" s="77"/>
      <c r="C1459" s="77"/>
      <c r="D1459" s="77"/>
      <c r="E1459" s="77"/>
      <c r="F1459" s="77"/>
      <c r="G1459" s="77"/>
      <c r="H1459" s="77"/>
      <c r="I1459" s="77"/>
    </row>
    <row r="1460" spans="1:9" ht="16.5" customHeight="1">
      <c r="A1460" s="124"/>
      <c r="B1460" s="77"/>
      <c r="C1460" s="77"/>
      <c r="D1460" s="77"/>
      <c r="E1460" s="77"/>
      <c r="F1460" s="77"/>
      <c r="G1460" s="77"/>
      <c r="H1460" s="77"/>
      <c r="I1460" s="77"/>
    </row>
    <row r="1461" spans="1:9" ht="16.5" customHeight="1">
      <c r="A1461" s="124"/>
      <c r="B1461" s="77"/>
      <c r="C1461" s="77"/>
      <c r="D1461" s="77"/>
      <c r="E1461" s="77"/>
      <c r="F1461" s="77"/>
      <c r="G1461" s="77"/>
      <c r="H1461" s="77"/>
      <c r="I1461" s="77"/>
    </row>
    <row r="1462" spans="1:9" ht="16.5" customHeight="1">
      <c r="A1462" s="124"/>
      <c r="B1462" s="77"/>
      <c r="C1462" s="77"/>
      <c r="D1462" s="77"/>
      <c r="E1462" s="77"/>
      <c r="F1462" s="77"/>
      <c r="G1462" s="77"/>
      <c r="H1462" s="77"/>
      <c r="I1462" s="77"/>
    </row>
    <row r="1463" spans="1:9" ht="16.5" customHeight="1">
      <c r="A1463" s="124"/>
      <c r="B1463" s="77"/>
      <c r="C1463" s="77"/>
      <c r="D1463" s="77"/>
      <c r="E1463" s="77"/>
      <c r="F1463" s="77"/>
      <c r="G1463" s="77"/>
      <c r="H1463" s="77"/>
      <c r="I1463" s="77"/>
    </row>
    <row r="1464" spans="1:9" ht="16.5" customHeight="1">
      <c r="A1464" s="124"/>
      <c r="B1464" s="77"/>
      <c r="C1464" s="77"/>
      <c r="D1464" s="77"/>
      <c r="E1464" s="77"/>
      <c r="F1464" s="77"/>
      <c r="G1464" s="77"/>
      <c r="H1464" s="77"/>
      <c r="I1464" s="77"/>
    </row>
    <row r="1465" spans="1:9" ht="16.5" customHeight="1">
      <c r="A1465" s="124"/>
      <c r="B1465" s="77"/>
      <c r="C1465" s="77"/>
      <c r="D1465" s="77"/>
      <c r="E1465" s="77"/>
      <c r="F1465" s="77"/>
      <c r="G1465" s="77"/>
      <c r="H1465" s="77"/>
      <c r="I1465" s="77"/>
    </row>
    <row r="1466" spans="1:9" ht="16.5" customHeight="1">
      <c r="A1466" s="124"/>
      <c r="B1466" s="77"/>
      <c r="C1466" s="77"/>
      <c r="D1466" s="77"/>
      <c r="E1466" s="77"/>
      <c r="F1466" s="77"/>
      <c r="G1466" s="77"/>
      <c r="H1466" s="77"/>
      <c r="I1466" s="77"/>
    </row>
    <row r="1467" spans="1:9" ht="16.5" customHeight="1">
      <c r="A1467" s="124"/>
      <c r="B1467" s="77"/>
      <c r="C1467" s="77"/>
      <c r="D1467" s="77"/>
      <c r="E1467" s="77"/>
      <c r="F1467" s="77"/>
      <c r="G1467" s="77"/>
      <c r="H1467" s="77"/>
      <c r="I1467" s="77"/>
    </row>
    <row r="1468" spans="1:9" ht="16.5" customHeight="1">
      <c r="A1468" s="124"/>
      <c r="B1468" s="77"/>
      <c r="C1468" s="77"/>
      <c r="D1468" s="77"/>
      <c r="E1468" s="77"/>
      <c r="F1468" s="77"/>
      <c r="G1468" s="77"/>
      <c r="H1468" s="77"/>
      <c r="I1468" s="77"/>
    </row>
    <row r="1469" spans="1:9" ht="16.5" customHeight="1">
      <c r="A1469" s="124"/>
      <c r="B1469" s="77"/>
      <c r="C1469" s="77"/>
      <c r="D1469" s="77"/>
      <c r="E1469" s="77"/>
      <c r="F1469" s="77"/>
      <c r="G1469" s="77"/>
      <c r="H1469" s="77"/>
      <c r="I1469" s="77"/>
    </row>
    <row r="1470" spans="1:9" ht="16.5" customHeight="1">
      <c r="A1470" s="124"/>
      <c r="B1470" s="77"/>
      <c r="C1470" s="77"/>
      <c r="D1470" s="77"/>
      <c r="E1470" s="77"/>
      <c r="F1470" s="77"/>
      <c r="G1470" s="77"/>
      <c r="H1470" s="77"/>
      <c r="I1470" s="77"/>
    </row>
    <row r="1471" spans="1:9" ht="16.5" customHeight="1">
      <c r="A1471" s="124"/>
      <c r="B1471" s="77"/>
      <c r="C1471" s="77"/>
      <c r="D1471" s="77"/>
      <c r="E1471" s="77"/>
      <c r="F1471" s="77"/>
      <c r="G1471" s="77"/>
      <c r="H1471" s="77"/>
      <c r="I1471" s="77"/>
    </row>
    <row r="1472" spans="1:9" ht="16.5" customHeight="1">
      <c r="A1472" s="124"/>
      <c r="B1472" s="77"/>
      <c r="C1472" s="77"/>
      <c r="D1472" s="77"/>
      <c r="E1472" s="77"/>
      <c r="F1472" s="77"/>
      <c r="G1472" s="77"/>
      <c r="H1472" s="77"/>
      <c r="I1472" s="77"/>
    </row>
    <row r="1473" spans="1:9" ht="16.5" customHeight="1">
      <c r="A1473" s="124"/>
      <c r="B1473" s="77"/>
      <c r="C1473" s="77"/>
      <c r="D1473" s="77"/>
      <c r="E1473" s="77"/>
      <c r="F1473" s="77"/>
      <c r="G1473" s="77"/>
      <c r="H1473" s="77"/>
      <c r="I1473" s="77"/>
    </row>
    <row r="1474" spans="1:9" ht="16.5" customHeight="1">
      <c r="A1474" s="124"/>
      <c r="B1474" s="77"/>
      <c r="C1474" s="77"/>
      <c r="D1474" s="77"/>
      <c r="E1474" s="77"/>
      <c r="F1474" s="77"/>
      <c r="G1474" s="77"/>
      <c r="H1474" s="77"/>
      <c r="I1474" s="77"/>
    </row>
    <row r="1475" spans="1:9" ht="16.5" customHeight="1">
      <c r="A1475" s="124"/>
      <c r="B1475" s="77"/>
      <c r="C1475" s="77"/>
      <c r="D1475" s="77"/>
      <c r="E1475" s="77"/>
      <c r="F1475" s="77"/>
      <c r="G1475" s="77"/>
      <c r="H1475" s="77"/>
      <c r="I1475" s="77"/>
    </row>
    <row r="1476" spans="1:9" ht="16.5" customHeight="1">
      <c r="A1476" s="124"/>
      <c r="B1476" s="77"/>
      <c r="C1476" s="77"/>
      <c r="D1476" s="77"/>
      <c r="E1476" s="77"/>
      <c r="F1476" s="77"/>
      <c r="G1476" s="77"/>
      <c r="H1476" s="77"/>
      <c r="I1476" s="77"/>
    </row>
    <row r="1477" spans="1:9" ht="16.5" customHeight="1">
      <c r="A1477" s="124"/>
      <c r="B1477" s="77"/>
      <c r="C1477" s="77"/>
      <c r="D1477" s="77"/>
      <c r="E1477" s="77"/>
      <c r="F1477" s="77"/>
      <c r="G1477" s="77"/>
      <c r="H1477" s="77"/>
      <c r="I1477" s="77"/>
    </row>
    <row r="1478" spans="1:9" ht="16.5" customHeight="1">
      <c r="A1478" s="124"/>
      <c r="B1478" s="77"/>
      <c r="C1478" s="77"/>
      <c r="D1478" s="77"/>
      <c r="E1478" s="77"/>
      <c r="F1478" s="77"/>
      <c r="G1478" s="77"/>
      <c r="H1478" s="77"/>
      <c r="I1478" s="77"/>
    </row>
    <row r="1479" spans="1:9" ht="16.5" customHeight="1">
      <c r="A1479" s="124"/>
      <c r="B1479" s="77"/>
      <c r="C1479" s="77"/>
      <c r="D1479" s="77"/>
      <c r="E1479" s="77"/>
      <c r="F1479" s="77"/>
      <c r="G1479" s="77"/>
      <c r="H1479" s="77"/>
      <c r="I1479" s="77"/>
    </row>
    <row r="1480" spans="1:9" ht="16.5" customHeight="1">
      <c r="A1480" s="124"/>
      <c r="B1480" s="77"/>
      <c r="C1480" s="77"/>
      <c r="D1480" s="77"/>
      <c r="E1480" s="77"/>
      <c r="F1480" s="77"/>
      <c r="G1480" s="77"/>
      <c r="H1480" s="77"/>
      <c r="I1480" s="77"/>
    </row>
    <row r="1481" spans="1:9" ht="16.5" customHeight="1">
      <c r="A1481" s="124"/>
      <c r="B1481" s="77"/>
      <c r="C1481" s="77"/>
      <c r="D1481" s="77"/>
      <c r="E1481" s="77"/>
      <c r="F1481" s="77"/>
      <c r="G1481" s="77"/>
      <c r="H1481" s="77"/>
      <c r="I1481" s="77"/>
    </row>
    <row r="1482" spans="1:9" ht="16.5" customHeight="1">
      <c r="A1482" s="124"/>
      <c r="B1482" s="77"/>
      <c r="C1482" s="77"/>
      <c r="D1482" s="77"/>
      <c r="E1482" s="77"/>
      <c r="F1482" s="77"/>
      <c r="G1482" s="77"/>
      <c r="H1482" s="77"/>
      <c r="I1482" s="77"/>
    </row>
    <row r="1483" spans="1:9" ht="16.5" customHeight="1">
      <c r="A1483" s="124"/>
      <c r="B1483" s="77"/>
      <c r="C1483" s="77"/>
      <c r="D1483" s="77"/>
      <c r="E1483" s="77"/>
      <c r="F1483" s="77"/>
      <c r="G1483" s="77"/>
      <c r="H1483" s="77"/>
      <c r="I1483" s="77"/>
    </row>
    <row r="1484" spans="1:9" ht="16.5" customHeight="1">
      <c r="A1484" s="124"/>
      <c r="B1484" s="77"/>
      <c r="C1484" s="77"/>
      <c r="D1484" s="77"/>
      <c r="E1484" s="77"/>
      <c r="F1484" s="77"/>
      <c r="G1484" s="77"/>
      <c r="H1484" s="77"/>
      <c r="I1484" s="77"/>
    </row>
    <row r="1485" spans="1:9" ht="16.5" customHeight="1">
      <c r="A1485" s="124"/>
      <c r="B1485" s="77"/>
      <c r="C1485" s="77"/>
      <c r="D1485" s="77"/>
      <c r="E1485" s="77"/>
      <c r="F1485" s="77"/>
      <c r="G1485" s="77"/>
      <c r="H1485" s="77"/>
      <c r="I1485" s="77"/>
    </row>
    <row r="1486" spans="1:9" ht="16.5" customHeight="1">
      <c r="A1486" s="124"/>
      <c r="B1486" s="77"/>
      <c r="C1486" s="77"/>
      <c r="D1486" s="77"/>
      <c r="E1486" s="77"/>
      <c r="F1486" s="77"/>
      <c r="G1486" s="77"/>
      <c r="H1486" s="77"/>
      <c r="I1486" s="77"/>
    </row>
    <row r="1487" spans="1:9" ht="16.5" customHeight="1">
      <c r="A1487" s="124"/>
      <c r="B1487" s="77"/>
      <c r="C1487" s="77"/>
      <c r="D1487" s="77"/>
      <c r="E1487" s="77"/>
      <c r="F1487" s="77"/>
      <c r="G1487" s="77"/>
      <c r="H1487" s="77"/>
      <c r="I1487" s="77"/>
    </row>
    <row r="1488" spans="1:9" ht="16.5" customHeight="1">
      <c r="A1488" s="124"/>
      <c r="B1488" s="77"/>
      <c r="C1488" s="77"/>
      <c r="D1488" s="77"/>
      <c r="E1488" s="77"/>
      <c r="F1488" s="77"/>
      <c r="G1488" s="77"/>
      <c r="H1488" s="77"/>
      <c r="I1488" s="77"/>
    </row>
    <row r="1489" spans="1:9" ht="16.5" customHeight="1">
      <c r="A1489" s="124"/>
      <c r="B1489" s="77"/>
      <c r="C1489" s="77"/>
      <c r="D1489" s="77"/>
      <c r="E1489" s="77"/>
      <c r="F1489" s="77"/>
      <c r="G1489" s="77"/>
      <c r="H1489" s="77"/>
      <c r="I1489" s="77"/>
    </row>
    <row r="1490" spans="1:9" ht="16.5" customHeight="1">
      <c r="A1490" s="124"/>
      <c r="B1490" s="77"/>
      <c r="C1490" s="77"/>
      <c r="D1490" s="77"/>
      <c r="E1490" s="77"/>
      <c r="F1490" s="77"/>
      <c r="G1490" s="77"/>
      <c r="H1490" s="77"/>
      <c r="I1490" s="77"/>
    </row>
    <row r="1491" spans="1:9" ht="16.5" customHeight="1">
      <c r="A1491" s="124"/>
      <c r="B1491" s="77"/>
      <c r="C1491" s="77"/>
      <c r="D1491" s="77"/>
      <c r="E1491" s="77"/>
      <c r="F1491" s="77"/>
      <c r="G1491" s="77"/>
      <c r="H1491" s="77"/>
      <c r="I1491" s="77"/>
    </row>
    <row r="1492" spans="1:9" ht="16.5" customHeight="1">
      <c r="A1492" s="124"/>
      <c r="B1492" s="77"/>
      <c r="C1492" s="77"/>
      <c r="D1492" s="77"/>
      <c r="E1492" s="77"/>
      <c r="F1492" s="77"/>
      <c r="G1492" s="77"/>
      <c r="H1492" s="77"/>
      <c r="I1492" s="77"/>
    </row>
    <row r="1493" spans="1:9" ht="16.5" customHeight="1">
      <c r="A1493" s="124"/>
      <c r="B1493" s="77"/>
      <c r="C1493" s="77"/>
      <c r="D1493" s="77"/>
      <c r="E1493" s="77"/>
      <c r="F1493" s="77"/>
      <c r="G1493" s="77"/>
      <c r="H1493" s="77"/>
      <c r="I1493" s="77"/>
    </row>
    <row r="1494" spans="1:9" ht="16.5" customHeight="1">
      <c r="A1494" s="124"/>
      <c r="B1494" s="77"/>
      <c r="C1494" s="77"/>
      <c r="D1494" s="77"/>
      <c r="E1494" s="77"/>
      <c r="F1494" s="77"/>
      <c r="G1494" s="77"/>
      <c r="H1494" s="77"/>
      <c r="I1494" s="77"/>
    </row>
    <row r="1495" spans="1:9" ht="16.5" customHeight="1">
      <c r="A1495" s="124"/>
      <c r="B1495" s="77"/>
      <c r="C1495" s="77"/>
      <c r="D1495" s="77"/>
      <c r="E1495" s="77"/>
      <c r="F1495" s="77"/>
      <c r="G1495" s="77"/>
      <c r="H1495" s="77"/>
      <c r="I1495" s="77"/>
    </row>
    <row r="1496" spans="1:9" ht="16.5" customHeight="1">
      <c r="A1496" s="124"/>
      <c r="B1496" s="77"/>
      <c r="C1496" s="77"/>
      <c r="D1496" s="77"/>
      <c r="E1496" s="77"/>
      <c r="F1496" s="77"/>
      <c r="G1496" s="77"/>
      <c r="H1496" s="77"/>
      <c r="I1496" s="77"/>
    </row>
    <row r="1497" spans="1:9" ht="16.5" customHeight="1">
      <c r="A1497" s="124"/>
      <c r="B1497" s="77"/>
      <c r="C1497" s="77"/>
      <c r="D1497" s="77"/>
      <c r="E1497" s="77"/>
      <c r="F1497" s="77"/>
      <c r="G1497" s="77"/>
      <c r="H1497" s="77"/>
      <c r="I1497" s="77"/>
    </row>
    <row r="1498" spans="1:9" ht="16.5" customHeight="1">
      <c r="A1498" s="124"/>
      <c r="B1498" s="77"/>
      <c r="C1498" s="77"/>
      <c r="D1498" s="77"/>
      <c r="E1498" s="77"/>
      <c r="F1498" s="77"/>
      <c r="G1498" s="77"/>
      <c r="H1498" s="77"/>
      <c r="I1498" s="77"/>
    </row>
    <row r="1499" spans="1:9" ht="16.5" customHeight="1">
      <c r="A1499" s="124"/>
      <c r="B1499" s="77"/>
      <c r="C1499" s="77"/>
      <c r="D1499" s="77"/>
      <c r="E1499" s="77"/>
      <c r="F1499" s="77"/>
      <c r="G1499" s="77"/>
      <c r="H1499" s="77"/>
      <c r="I1499" s="77"/>
    </row>
    <row r="1500" spans="1:9" ht="16.5" customHeight="1">
      <c r="A1500" s="124"/>
      <c r="B1500" s="77"/>
      <c r="C1500" s="77"/>
      <c r="D1500" s="77"/>
      <c r="E1500" s="77"/>
      <c r="F1500" s="77"/>
      <c r="G1500" s="77"/>
      <c r="H1500" s="77"/>
      <c r="I1500" s="77"/>
    </row>
    <row r="1501" spans="1:9" ht="16.5" customHeight="1">
      <c r="A1501" s="124"/>
      <c r="B1501" s="77"/>
      <c r="C1501" s="77"/>
      <c r="D1501" s="77"/>
      <c r="E1501" s="77"/>
      <c r="F1501" s="77"/>
      <c r="G1501" s="77"/>
      <c r="H1501" s="77"/>
      <c r="I1501" s="77"/>
    </row>
    <row r="1502" spans="1:9" ht="16.5" customHeight="1">
      <c r="A1502" s="124"/>
      <c r="B1502" s="77"/>
      <c r="C1502" s="77"/>
      <c r="D1502" s="77"/>
      <c r="E1502" s="77"/>
      <c r="F1502" s="77"/>
      <c r="G1502" s="77"/>
      <c r="H1502" s="77"/>
      <c r="I1502" s="77"/>
    </row>
    <row r="1503" spans="1:9" ht="16.5" customHeight="1">
      <c r="A1503" s="124"/>
      <c r="B1503" s="77"/>
      <c r="C1503" s="77"/>
      <c r="D1503" s="77"/>
      <c r="E1503" s="77"/>
      <c r="F1503" s="77"/>
      <c r="G1503" s="77"/>
      <c r="H1503" s="77"/>
      <c r="I1503" s="77"/>
    </row>
    <row r="1504" spans="1:9" ht="16.5" customHeight="1">
      <c r="A1504" s="124"/>
      <c r="B1504" s="77"/>
      <c r="C1504" s="77"/>
      <c r="D1504" s="77"/>
      <c r="E1504" s="77"/>
      <c r="F1504" s="77"/>
      <c r="G1504" s="77"/>
      <c r="H1504" s="77"/>
      <c r="I1504" s="77"/>
    </row>
    <row r="1505" spans="1:9" ht="16.5" customHeight="1">
      <c r="A1505" s="124"/>
      <c r="B1505" s="77"/>
      <c r="C1505" s="77"/>
      <c r="D1505" s="77"/>
      <c r="E1505" s="77"/>
      <c r="F1505" s="77"/>
      <c r="G1505" s="77"/>
      <c r="H1505" s="77"/>
      <c r="I1505" s="77"/>
    </row>
    <row r="1506" spans="1:9" ht="16.5" customHeight="1">
      <c r="A1506" s="124"/>
      <c r="B1506" s="77"/>
      <c r="C1506" s="77"/>
      <c r="D1506" s="77"/>
      <c r="E1506" s="77"/>
      <c r="F1506" s="77"/>
      <c r="G1506" s="77"/>
      <c r="H1506" s="77"/>
      <c r="I1506" s="77"/>
    </row>
    <row r="1507" spans="1:9" ht="16.5" customHeight="1">
      <c r="A1507" s="124"/>
      <c r="B1507" s="77"/>
      <c r="C1507" s="77"/>
      <c r="D1507" s="77"/>
      <c r="E1507" s="77"/>
      <c r="F1507" s="77"/>
      <c r="G1507" s="77"/>
      <c r="H1507" s="77"/>
      <c r="I1507" s="77"/>
    </row>
    <row r="1508" spans="1:9" ht="16.5" customHeight="1">
      <c r="A1508" s="124"/>
      <c r="B1508" s="77"/>
      <c r="C1508" s="77"/>
      <c r="D1508" s="77"/>
      <c r="E1508" s="77"/>
      <c r="F1508" s="77"/>
      <c r="G1508" s="77"/>
      <c r="H1508" s="77"/>
      <c r="I1508" s="77"/>
    </row>
    <row r="1509" spans="1:9" ht="16.5" customHeight="1">
      <c r="A1509" s="124"/>
      <c r="B1509" s="77"/>
      <c r="C1509" s="77"/>
      <c r="D1509" s="77"/>
      <c r="E1509" s="77"/>
      <c r="F1509" s="77"/>
      <c r="G1509" s="77"/>
      <c r="H1509" s="77"/>
      <c r="I1509" s="77"/>
    </row>
    <row r="1510" spans="1:9" ht="16.5" customHeight="1">
      <c r="A1510" s="124"/>
      <c r="B1510" s="77"/>
      <c r="C1510" s="77"/>
      <c r="D1510" s="77"/>
      <c r="E1510" s="77"/>
      <c r="F1510" s="77"/>
      <c r="G1510" s="77"/>
      <c r="H1510" s="77"/>
      <c r="I1510" s="77"/>
    </row>
    <row r="1511" spans="1:9" ht="16.5" customHeight="1">
      <c r="A1511" s="124"/>
      <c r="B1511" s="77"/>
      <c r="C1511" s="77"/>
      <c r="D1511" s="77"/>
      <c r="E1511" s="77"/>
      <c r="F1511" s="77"/>
      <c r="G1511" s="77"/>
      <c r="H1511" s="77"/>
      <c r="I1511" s="77"/>
    </row>
    <row r="1512" spans="1:9" ht="16.5" customHeight="1">
      <c r="A1512" s="124"/>
      <c r="B1512" s="77"/>
      <c r="C1512" s="77"/>
      <c r="D1512" s="77"/>
      <c r="E1512" s="77"/>
      <c r="F1512" s="77"/>
      <c r="G1512" s="77"/>
      <c r="H1512" s="77"/>
      <c r="I1512" s="77"/>
    </row>
    <row r="1513" spans="1:9" ht="16.5" customHeight="1">
      <c r="A1513" s="124"/>
      <c r="B1513" s="77"/>
      <c r="C1513" s="77"/>
      <c r="D1513" s="77"/>
      <c r="E1513" s="77"/>
      <c r="F1513" s="77"/>
      <c r="G1513" s="77"/>
      <c r="H1513" s="77"/>
      <c r="I1513" s="77"/>
    </row>
    <row r="1514" spans="1:9" ht="16.5" customHeight="1">
      <c r="A1514" s="124"/>
      <c r="B1514" s="77"/>
      <c r="C1514" s="77"/>
      <c r="D1514" s="77"/>
      <c r="E1514" s="77"/>
      <c r="F1514" s="77"/>
      <c r="G1514" s="77"/>
      <c r="H1514" s="77"/>
      <c r="I1514" s="77"/>
    </row>
    <row r="1515" spans="1:9" ht="16.5" customHeight="1">
      <c r="A1515" s="124"/>
      <c r="B1515" s="77"/>
      <c r="C1515" s="77"/>
      <c r="D1515" s="77"/>
      <c r="E1515" s="77"/>
      <c r="F1515" s="77"/>
      <c r="G1515" s="77"/>
      <c r="H1515" s="77"/>
      <c r="I1515" s="77"/>
    </row>
    <row r="1516" spans="1:9" ht="16.5" customHeight="1">
      <c r="A1516" s="124"/>
      <c r="B1516" s="77"/>
      <c r="C1516" s="77"/>
      <c r="D1516" s="77"/>
      <c r="E1516" s="77"/>
      <c r="F1516" s="77"/>
      <c r="G1516" s="77"/>
      <c r="H1516" s="77"/>
      <c r="I1516" s="77"/>
    </row>
    <row r="1517" spans="1:9" ht="16.5" customHeight="1">
      <c r="A1517" s="124"/>
      <c r="B1517" s="77"/>
      <c r="C1517" s="77"/>
      <c r="D1517" s="77"/>
      <c r="E1517" s="77"/>
      <c r="F1517" s="77"/>
      <c r="G1517" s="77"/>
      <c r="H1517" s="77"/>
      <c r="I1517" s="77"/>
    </row>
    <row r="1518" spans="1:9" ht="16.5" customHeight="1">
      <c r="A1518" s="124"/>
      <c r="B1518" s="77"/>
      <c r="C1518" s="77"/>
      <c r="D1518" s="77"/>
      <c r="E1518" s="77"/>
      <c r="F1518" s="77"/>
      <c r="G1518" s="77"/>
      <c r="H1518" s="77"/>
      <c r="I1518" s="77"/>
    </row>
    <row r="1519" spans="1:9" ht="16.5" customHeight="1">
      <c r="A1519" s="124"/>
      <c r="B1519" s="77"/>
      <c r="C1519" s="77"/>
      <c r="D1519" s="77"/>
      <c r="E1519" s="77"/>
      <c r="F1519" s="77"/>
      <c r="G1519" s="77"/>
      <c r="H1519" s="77"/>
      <c r="I1519" s="77"/>
    </row>
    <row r="1520" spans="1:9" ht="16.5" customHeight="1">
      <c r="A1520" s="124"/>
      <c r="B1520" s="77"/>
      <c r="C1520" s="77"/>
      <c r="D1520" s="77"/>
      <c r="E1520" s="77"/>
      <c r="F1520" s="77"/>
      <c r="G1520" s="77"/>
      <c r="H1520" s="77"/>
      <c r="I1520" s="77"/>
    </row>
    <row r="1521" spans="1:9" ht="16.5" customHeight="1">
      <c r="A1521" s="124"/>
      <c r="B1521" s="77"/>
      <c r="C1521" s="77"/>
      <c r="D1521" s="77"/>
      <c r="E1521" s="77"/>
      <c r="F1521" s="77"/>
      <c r="G1521" s="77"/>
      <c r="H1521" s="77"/>
      <c r="I1521" s="77"/>
    </row>
    <row r="1522" spans="1:9" ht="16.5" customHeight="1">
      <c r="A1522" s="124"/>
      <c r="B1522" s="77"/>
      <c r="C1522" s="77"/>
      <c r="D1522" s="77"/>
      <c r="E1522" s="77"/>
      <c r="F1522" s="77"/>
      <c r="G1522" s="77"/>
      <c r="H1522" s="77"/>
      <c r="I1522" s="77"/>
    </row>
    <row r="1523" spans="1:9" ht="16.5" customHeight="1">
      <c r="A1523" s="124"/>
      <c r="B1523" s="77"/>
      <c r="C1523" s="77"/>
      <c r="D1523" s="77"/>
      <c r="E1523" s="77"/>
      <c r="F1523" s="77"/>
      <c r="G1523" s="77"/>
      <c r="H1523" s="77"/>
      <c r="I1523" s="77"/>
    </row>
    <row r="1524" spans="1:9" ht="16.5" customHeight="1">
      <c r="A1524" s="124"/>
      <c r="B1524" s="77"/>
      <c r="C1524" s="77"/>
      <c r="D1524" s="77"/>
      <c r="E1524" s="77"/>
      <c r="F1524" s="77"/>
      <c r="G1524" s="77"/>
      <c r="H1524" s="77"/>
      <c r="I1524" s="77"/>
    </row>
    <row r="1525" spans="1:9" ht="16.5" customHeight="1">
      <c r="A1525" s="124"/>
      <c r="B1525" s="77"/>
      <c r="C1525" s="77"/>
      <c r="D1525" s="77"/>
      <c r="E1525" s="77"/>
      <c r="F1525" s="77"/>
      <c r="G1525" s="77"/>
      <c r="H1525" s="77"/>
      <c r="I1525" s="77"/>
    </row>
    <row r="1526" spans="1:9" ht="16.5" customHeight="1">
      <c r="A1526" s="124"/>
      <c r="B1526" s="77"/>
      <c r="C1526" s="77"/>
      <c r="D1526" s="77"/>
      <c r="E1526" s="77"/>
      <c r="F1526" s="77"/>
      <c r="G1526" s="77"/>
      <c r="H1526" s="77"/>
      <c r="I1526" s="77"/>
    </row>
    <row r="1527" spans="1:9" ht="16.5" customHeight="1">
      <c r="A1527" s="124"/>
      <c r="B1527" s="77"/>
      <c r="C1527" s="77"/>
      <c r="D1527" s="77"/>
      <c r="E1527" s="77"/>
      <c r="F1527" s="77"/>
      <c r="G1527" s="77"/>
      <c r="H1527" s="77"/>
      <c r="I1527" s="77"/>
    </row>
    <row r="1528" spans="1:9" ht="16.5" customHeight="1">
      <c r="A1528" s="124"/>
      <c r="B1528" s="77"/>
      <c r="C1528" s="77"/>
      <c r="D1528" s="77"/>
      <c r="E1528" s="77"/>
      <c r="F1528" s="77"/>
      <c r="G1528" s="77"/>
      <c r="H1528" s="77"/>
      <c r="I1528" s="77"/>
    </row>
    <row r="1529" spans="1:9" ht="16.5" customHeight="1">
      <c r="A1529" s="124"/>
      <c r="B1529" s="77"/>
      <c r="C1529" s="77"/>
      <c r="D1529" s="77"/>
      <c r="E1529" s="77"/>
      <c r="F1529" s="77"/>
      <c r="G1529" s="77"/>
      <c r="H1529" s="77"/>
      <c r="I1529" s="77"/>
    </row>
    <row r="1530" spans="1:9" ht="16.5" customHeight="1">
      <c r="A1530" s="124"/>
      <c r="B1530" s="77"/>
      <c r="C1530" s="77"/>
      <c r="D1530" s="77"/>
      <c r="E1530" s="77"/>
      <c r="F1530" s="77"/>
      <c r="G1530" s="77"/>
      <c r="H1530" s="77"/>
      <c r="I1530" s="77"/>
    </row>
    <row r="1531" spans="1:9" ht="16.5" customHeight="1">
      <c r="A1531" s="124"/>
      <c r="B1531" s="77"/>
      <c r="C1531" s="77"/>
      <c r="D1531" s="77"/>
      <c r="E1531" s="77"/>
      <c r="F1531" s="77"/>
      <c r="G1531" s="77"/>
      <c r="H1531" s="77"/>
      <c r="I1531" s="77"/>
    </row>
    <row r="1532" spans="1:9" ht="16.5" customHeight="1">
      <c r="A1532" s="124"/>
      <c r="B1532" s="77"/>
      <c r="C1532" s="77"/>
      <c r="D1532" s="77"/>
      <c r="E1532" s="77"/>
      <c r="F1532" s="77"/>
      <c r="G1532" s="77"/>
      <c r="H1532" s="77"/>
      <c r="I1532" s="77"/>
    </row>
    <row r="1533" spans="1:9" ht="16.5" customHeight="1">
      <c r="A1533" s="124"/>
      <c r="B1533" s="77"/>
      <c r="C1533" s="77"/>
      <c r="D1533" s="77"/>
      <c r="E1533" s="77"/>
      <c r="F1533" s="77"/>
      <c r="G1533" s="77"/>
      <c r="H1533" s="77"/>
      <c r="I1533" s="77"/>
    </row>
    <row r="1534" spans="1:9" ht="16.5" customHeight="1">
      <c r="A1534" s="124"/>
      <c r="B1534" s="77"/>
      <c r="C1534" s="77"/>
      <c r="D1534" s="77"/>
      <c r="E1534" s="77"/>
      <c r="F1534" s="77"/>
      <c r="G1534" s="77"/>
      <c r="H1534" s="77"/>
      <c r="I1534" s="77"/>
    </row>
    <row r="1535" spans="1:9" ht="16.5" customHeight="1">
      <c r="A1535" s="124"/>
      <c r="B1535" s="77"/>
      <c r="C1535" s="77"/>
      <c r="D1535" s="77"/>
      <c r="E1535" s="77"/>
      <c r="F1535" s="77"/>
      <c r="G1535" s="77"/>
      <c r="H1535" s="77"/>
      <c r="I1535" s="77"/>
    </row>
    <row r="1536" spans="1:9" ht="16.5" customHeight="1">
      <c r="A1536" s="124"/>
      <c r="B1536" s="77"/>
      <c r="C1536" s="77"/>
      <c r="D1536" s="77"/>
      <c r="E1536" s="77"/>
      <c r="F1536" s="77"/>
      <c r="G1536" s="77"/>
      <c r="H1536" s="77"/>
      <c r="I1536" s="77"/>
    </row>
    <row r="1537" spans="1:9" ht="16.5" customHeight="1">
      <c r="A1537" s="124"/>
      <c r="B1537" s="77"/>
      <c r="C1537" s="77"/>
      <c r="D1537" s="77"/>
      <c r="E1537" s="77"/>
      <c r="F1537" s="77"/>
      <c r="G1537" s="77"/>
      <c r="H1537" s="77"/>
      <c r="I1537" s="77"/>
    </row>
    <row r="1538" spans="1:9" ht="16.5" customHeight="1">
      <c r="A1538" s="124"/>
      <c r="B1538" s="77"/>
      <c r="C1538" s="77"/>
      <c r="D1538" s="77"/>
      <c r="E1538" s="77"/>
      <c r="F1538" s="77"/>
      <c r="G1538" s="77"/>
      <c r="H1538" s="77"/>
      <c r="I1538" s="77"/>
    </row>
    <row r="1539" spans="1:9" ht="16.5" customHeight="1">
      <c r="A1539" s="124"/>
      <c r="B1539" s="77"/>
      <c r="C1539" s="77"/>
      <c r="D1539" s="77"/>
      <c r="E1539" s="77"/>
      <c r="F1539" s="77"/>
      <c r="G1539" s="77"/>
      <c r="H1539" s="77"/>
      <c r="I1539" s="77"/>
    </row>
    <row r="1540" spans="1:9" ht="16.5" customHeight="1">
      <c r="A1540" s="124"/>
      <c r="B1540" s="77"/>
      <c r="C1540" s="77"/>
      <c r="D1540" s="77"/>
      <c r="E1540" s="77"/>
      <c r="F1540" s="77"/>
      <c r="G1540" s="77"/>
      <c r="H1540" s="77"/>
      <c r="I1540" s="77"/>
    </row>
    <row r="1541" spans="1:9" ht="16.5" customHeight="1">
      <c r="A1541" s="124"/>
      <c r="B1541" s="77"/>
      <c r="C1541" s="77"/>
      <c r="D1541" s="77"/>
      <c r="E1541" s="77"/>
      <c r="F1541" s="77"/>
      <c r="G1541" s="77"/>
      <c r="H1541" s="77"/>
      <c r="I1541" s="77"/>
    </row>
    <row r="1542" spans="1:9" ht="16.5" customHeight="1">
      <c r="A1542" s="124"/>
      <c r="B1542" s="77"/>
      <c r="C1542" s="77"/>
      <c r="D1542" s="77"/>
      <c r="E1542" s="77"/>
      <c r="F1542" s="77"/>
      <c r="G1542" s="77"/>
      <c r="H1542" s="77"/>
      <c r="I1542" s="77"/>
    </row>
    <row r="1543" spans="1:9" ht="16.5" customHeight="1">
      <c r="A1543" s="124"/>
      <c r="B1543" s="77"/>
      <c r="C1543" s="77"/>
      <c r="D1543" s="77"/>
      <c r="E1543" s="77"/>
      <c r="F1543" s="77"/>
      <c r="G1543" s="77"/>
      <c r="H1543" s="77"/>
      <c r="I1543" s="77"/>
    </row>
    <row r="1544" spans="1:9" ht="16.5" customHeight="1">
      <c r="A1544" s="124"/>
      <c r="B1544" s="77"/>
      <c r="C1544" s="77"/>
      <c r="D1544" s="77"/>
      <c r="E1544" s="77"/>
      <c r="F1544" s="77"/>
      <c r="G1544" s="77"/>
      <c r="H1544" s="77"/>
      <c r="I1544" s="77"/>
    </row>
    <row r="1545" spans="1:9" ht="16.5" customHeight="1">
      <c r="A1545" s="124"/>
      <c r="B1545" s="77"/>
      <c r="C1545" s="77"/>
      <c r="D1545" s="77"/>
      <c r="E1545" s="77"/>
      <c r="F1545" s="77"/>
      <c r="G1545" s="77"/>
      <c r="H1545" s="77"/>
      <c r="I1545" s="77"/>
    </row>
    <row r="1546" spans="1:9" ht="16.5" customHeight="1">
      <c r="A1546" s="124"/>
      <c r="B1546" s="77"/>
      <c r="C1546" s="77"/>
      <c r="D1546" s="77"/>
      <c r="E1546" s="77"/>
      <c r="F1546" s="77"/>
      <c r="G1546" s="77"/>
      <c r="H1546" s="77"/>
      <c r="I1546" s="77"/>
    </row>
    <row r="1547" spans="1:9" ht="16.5" customHeight="1">
      <c r="A1547" s="124"/>
      <c r="B1547" s="77"/>
      <c r="C1547" s="77"/>
      <c r="D1547" s="77"/>
      <c r="E1547" s="77"/>
      <c r="F1547" s="77"/>
      <c r="G1547" s="77"/>
      <c r="H1547" s="77"/>
      <c r="I1547" s="77"/>
    </row>
    <row r="1548" spans="1:9" ht="16.5" customHeight="1">
      <c r="A1548" s="124"/>
      <c r="B1548" s="77"/>
      <c r="C1548" s="77"/>
      <c r="D1548" s="77"/>
      <c r="E1548" s="77"/>
      <c r="F1548" s="77"/>
      <c r="G1548" s="77"/>
      <c r="H1548" s="77"/>
      <c r="I1548" s="77"/>
    </row>
    <row r="1549" spans="1:9" ht="16.5" customHeight="1">
      <c r="A1549" s="124"/>
      <c r="B1549" s="77"/>
      <c r="C1549" s="77"/>
      <c r="D1549" s="77"/>
      <c r="E1549" s="77"/>
      <c r="F1549" s="77"/>
      <c r="G1549" s="77"/>
      <c r="H1549" s="77"/>
      <c r="I1549" s="77"/>
    </row>
    <row r="1550" spans="1:9" ht="16.5" customHeight="1">
      <c r="A1550" s="124"/>
      <c r="B1550" s="77"/>
      <c r="C1550" s="77"/>
      <c r="D1550" s="77"/>
      <c r="E1550" s="77"/>
      <c r="F1550" s="77"/>
      <c r="G1550" s="77"/>
      <c r="H1550" s="77"/>
      <c r="I1550" s="77"/>
    </row>
    <row r="1551" spans="1:9" ht="16.5" customHeight="1">
      <c r="A1551" s="124"/>
      <c r="B1551" s="77"/>
      <c r="C1551" s="77"/>
      <c r="D1551" s="77"/>
      <c r="E1551" s="77"/>
      <c r="F1551" s="77"/>
      <c r="G1551" s="77"/>
      <c r="H1551" s="77"/>
      <c r="I1551" s="77"/>
    </row>
    <row r="1552" spans="1:9" ht="16.5" customHeight="1">
      <c r="A1552" s="124"/>
      <c r="B1552" s="77"/>
      <c r="C1552" s="77"/>
      <c r="D1552" s="77"/>
      <c r="E1552" s="77"/>
      <c r="F1552" s="77"/>
      <c r="G1552" s="77"/>
      <c r="H1552" s="77"/>
      <c r="I1552" s="77"/>
    </row>
    <row r="1553" spans="1:9" ht="16.5" customHeight="1">
      <c r="A1553" s="124"/>
      <c r="B1553" s="77"/>
      <c r="C1553" s="77"/>
      <c r="D1553" s="77"/>
      <c r="E1553" s="77"/>
      <c r="F1553" s="77"/>
      <c r="G1553" s="77"/>
      <c r="H1553" s="77"/>
      <c r="I1553" s="77"/>
    </row>
    <row r="1554" spans="1:9" ht="16.5" customHeight="1">
      <c r="A1554" s="124"/>
      <c r="B1554" s="77"/>
      <c r="C1554" s="77"/>
      <c r="D1554" s="77"/>
      <c r="E1554" s="77"/>
      <c r="F1554" s="77"/>
      <c r="G1554" s="77"/>
      <c r="H1554" s="77"/>
      <c r="I1554" s="77"/>
    </row>
    <row r="1555" spans="1:9" ht="16.5" customHeight="1">
      <c r="A1555" s="124"/>
      <c r="B1555" s="77"/>
      <c r="C1555" s="77"/>
      <c r="D1555" s="77"/>
      <c r="E1555" s="77"/>
      <c r="F1555" s="77"/>
      <c r="G1555" s="77"/>
      <c r="H1555" s="77"/>
      <c r="I1555" s="77"/>
    </row>
    <row r="1556" spans="1:9" ht="16.5" customHeight="1">
      <c r="A1556" s="124"/>
      <c r="B1556" s="77"/>
      <c r="C1556" s="77"/>
      <c r="D1556" s="77"/>
      <c r="E1556" s="77"/>
      <c r="F1556" s="77"/>
      <c r="G1556" s="77"/>
      <c r="H1556" s="77"/>
      <c r="I1556" s="77"/>
    </row>
    <row r="1557" spans="1:9" ht="16.5" customHeight="1">
      <c r="A1557" s="124"/>
      <c r="B1557" s="77"/>
      <c r="C1557" s="77"/>
      <c r="D1557" s="77"/>
      <c r="E1557" s="77"/>
      <c r="F1557" s="77"/>
      <c r="G1557" s="77"/>
      <c r="H1557" s="77"/>
      <c r="I1557" s="77"/>
    </row>
    <row r="1558" spans="1:9" ht="16.5" customHeight="1">
      <c r="A1558" s="124"/>
      <c r="B1558" s="77"/>
      <c r="C1558" s="77"/>
      <c r="D1558" s="77"/>
      <c r="E1558" s="77"/>
      <c r="F1558" s="77"/>
      <c r="G1558" s="77"/>
      <c r="H1558" s="77"/>
      <c r="I1558" s="77"/>
    </row>
    <row r="1559" spans="1:9" ht="16.5" customHeight="1">
      <c r="A1559" s="124"/>
      <c r="B1559" s="77"/>
      <c r="C1559" s="77"/>
      <c r="D1559" s="77"/>
      <c r="E1559" s="77"/>
      <c r="F1559" s="77"/>
      <c r="G1559" s="77"/>
      <c r="H1559" s="77"/>
      <c r="I1559" s="77"/>
    </row>
    <row r="1560" spans="1:9" ht="16.5" customHeight="1">
      <c r="A1560" s="124"/>
      <c r="B1560" s="77"/>
      <c r="C1560" s="77"/>
      <c r="D1560" s="77"/>
      <c r="E1560" s="77"/>
      <c r="F1560" s="77"/>
      <c r="G1560" s="77"/>
      <c r="H1560" s="77"/>
      <c r="I1560" s="77"/>
    </row>
    <row r="1561" spans="1:9" ht="16.5" customHeight="1">
      <c r="A1561" s="124"/>
      <c r="B1561" s="77"/>
      <c r="C1561" s="77"/>
      <c r="D1561" s="77"/>
      <c r="E1561" s="77"/>
      <c r="F1561" s="77"/>
      <c r="G1561" s="77"/>
      <c r="H1561" s="77"/>
      <c r="I1561" s="77"/>
    </row>
    <row r="1562" spans="1:9" ht="16.5" customHeight="1">
      <c r="A1562" s="124"/>
      <c r="B1562" s="77"/>
      <c r="C1562" s="77"/>
      <c r="D1562" s="77"/>
      <c r="E1562" s="77"/>
      <c r="F1562" s="77"/>
      <c r="G1562" s="77"/>
      <c r="H1562" s="77"/>
      <c r="I1562" s="77"/>
    </row>
    <row r="1563" spans="1:9" ht="16.5" customHeight="1">
      <c r="A1563" s="124"/>
      <c r="B1563" s="77"/>
      <c r="C1563" s="77"/>
      <c r="D1563" s="77"/>
      <c r="E1563" s="77"/>
      <c r="F1563" s="77"/>
      <c r="G1563" s="77"/>
      <c r="H1563" s="77"/>
      <c r="I1563" s="77"/>
    </row>
    <row r="1564" spans="1:9" ht="16.5" customHeight="1">
      <c r="A1564" s="124"/>
      <c r="B1564" s="77"/>
      <c r="C1564" s="77"/>
      <c r="D1564" s="77"/>
      <c r="E1564" s="77"/>
      <c r="F1564" s="77"/>
      <c r="G1564" s="77"/>
      <c r="H1564" s="77"/>
      <c r="I1564" s="77"/>
    </row>
    <row r="1565" spans="1:9" ht="16.5" customHeight="1">
      <c r="A1565" s="124"/>
      <c r="B1565" s="77"/>
      <c r="C1565" s="77"/>
      <c r="D1565" s="77"/>
      <c r="E1565" s="77"/>
      <c r="F1565" s="77"/>
      <c r="G1565" s="77"/>
      <c r="H1565" s="77"/>
      <c r="I1565" s="77"/>
    </row>
    <row r="1566" spans="1:9" ht="16.5" customHeight="1">
      <c r="A1566" s="124"/>
      <c r="B1566" s="77"/>
      <c r="C1566" s="77"/>
      <c r="D1566" s="77"/>
      <c r="E1566" s="77"/>
      <c r="F1566" s="77"/>
      <c r="G1566" s="77"/>
      <c r="H1566" s="77"/>
      <c r="I1566" s="77"/>
    </row>
    <row r="1567" spans="1:9" ht="16.5" customHeight="1">
      <c r="A1567" s="124"/>
      <c r="B1567" s="77"/>
      <c r="C1567" s="77"/>
      <c r="D1567" s="77"/>
      <c r="E1567" s="77"/>
      <c r="F1567" s="77"/>
      <c r="G1567" s="77"/>
      <c r="H1567" s="77"/>
      <c r="I1567" s="77"/>
    </row>
    <row r="1568" spans="1:9" ht="16.5" customHeight="1">
      <c r="A1568" s="124"/>
      <c r="B1568" s="77"/>
      <c r="C1568" s="77"/>
      <c r="D1568" s="77"/>
      <c r="E1568" s="77"/>
      <c r="F1568" s="77"/>
      <c r="G1568" s="77"/>
      <c r="H1568" s="77"/>
      <c r="I1568" s="77"/>
    </row>
    <row r="1569" spans="1:9" ht="16.5" customHeight="1">
      <c r="A1569" s="124"/>
      <c r="B1569" s="77"/>
      <c r="C1569" s="77"/>
      <c r="D1569" s="77"/>
      <c r="E1569" s="77"/>
      <c r="F1569" s="77"/>
      <c r="G1569" s="77"/>
      <c r="H1569" s="77"/>
      <c r="I1569" s="77"/>
    </row>
    <row r="1570" spans="1:9" ht="16.5" customHeight="1">
      <c r="A1570" s="124"/>
      <c r="B1570" s="77"/>
      <c r="C1570" s="77"/>
      <c r="D1570" s="77"/>
      <c r="E1570" s="77"/>
      <c r="F1570" s="77"/>
      <c r="G1570" s="77"/>
      <c r="H1570" s="77"/>
      <c r="I1570" s="77"/>
    </row>
    <row r="1571" spans="1:9" ht="16.5" customHeight="1">
      <c r="A1571" s="124"/>
      <c r="B1571" s="77"/>
      <c r="C1571" s="77"/>
      <c r="D1571" s="77"/>
      <c r="E1571" s="77"/>
      <c r="F1571" s="77"/>
      <c r="G1571" s="77"/>
      <c r="H1571" s="77"/>
      <c r="I1571" s="77"/>
    </row>
    <row r="1572" spans="1:9" ht="16.5" customHeight="1">
      <c r="A1572" s="124"/>
      <c r="B1572" s="77"/>
      <c r="C1572" s="77"/>
      <c r="D1572" s="77"/>
      <c r="E1572" s="77"/>
      <c r="F1572" s="77"/>
      <c r="G1572" s="77"/>
      <c r="H1572" s="77"/>
      <c r="I1572" s="77"/>
    </row>
    <row r="1573" spans="1:9" ht="16.5" customHeight="1">
      <c r="A1573" s="124"/>
      <c r="B1573" s="77"/>
      <c r="C1573" s="77"/>
      <c r="D1573" s="77"/>
      <c r="E1573" s="77"/>
      <c r="F1573" s="77"/>
      <c r="G1573" s="77"/>
      <c r="H1573" s="77"/>
      <c r="I1573" s="77"/>
    </row>
    <row r="1574" spans="1:9" ht="16.5" customHeight="1">
      <c r="A1574" s="124"/>
      <c r="B1574" s="77"/>
      <c r="C1574" s="77"/>
      <c r="D1574" s="77"/>
      <c r="E1574" s="77"/>
      <c r="F1574" s="77"/>
      <c r="G1574" s="77"/>
      <c r="H1574" s="77"/>
      <c r="I1574" s="77"/>
    </row>
    <row r="1575" spans="1:9" ht="16.5" customHeight="1">
      <c r="A1575" s="124"/>
      <c r="B1575" s="77"/>
      <c r="C1575" s="77"/>
      <c r="D1575" s="77"/>
      <c r="E1575" s="77"/>
      <c r="F1575" s="77"/>
      <c r="G1575" s="77"/>
      <c r="H1575" s="77"/>
      <c r="I1575" s="77"/>
    </row>
    <row r="1576" spans="1:9" ht="16.5" customHeight="1">
      <c r="A1576" s="124"/>
      <c r="B1576" s="77"/>
      <c r="C1576" s="77"/>
      <c r="D1576" s="77"/>
      <c r="E1576" s="77"/>
      <c r="F1576" s="77"/>
      <c r="G1576" s="77"/>
      <c r="H1576" s="77"/>
      <c r="I1576" s="77"/>
    </row>
    <row r="1577" spans="1:9" ht="16.5" customHeight="1">
      <c r="A1577" s="124"/>
      <c r="B1577" s="77"/>
      <c r="C1577" s="77"/>
      <c r="D1577" s="77"/>
      <c r="E1577" s="77"/>
      <c r="F1577" s="77"/>
      <c r="G1577" s="77"/>
      <c r="H1577" s="77"/>
      <c r="I1577" s="77"/>
    </row>
    <row r="1578" spans="1:9" ht="16.5" customHeight="1">
      <c r="A1578" s="124"/>
      <c r="B1578" s="77"/>
      <c r="C1578" s="77"/>
      <c r="D1578" s="77"/>
      <c r="E1578" s="77"/>
      <c r="F1578" s="77"/>
      <c r="G1578" s="77"/>
      <c r="H1578" s="77"/>
      <c r="I1578" s="77"/>
    </row>
    <row r="1579" spans="1:9" ht="16.5" customHeight="1">
      <c r="A1579" s="124"/>
      <c r="B1579" s="77"/>
      <c r="C1579" s="77"/>
      <c r="D1579" s="77"/>
      <c r="E1579" s="77"/>
      <c r="F1579" s="77"/>
      <c r="G1579" s="77"/>
      <c r="H1579" s="77"/>
      <c r="I1579" s="77"/>
    </row>
    <row r="1580" spans="1:9" ht="16.5" customHeight="1">
      <c r="A1580" s="124"/>
      <c r="B1580" s="77"/>
      <c r="C1580" s="77"/>
      <c r="D1580" s="77"/>
      <c r="E1580" s="77"/>
      <c r="F1580" s="77"/>
      <c r="G1580" s="77"/>
      <c r="H1580" s="77"/>
      <c r="I1580" s="77"/>
    </row>
    <row r="1581" spans="1:9" ht="16.5" customHeight="1">
      <c r="A1581" s="124"/>
      <c r="B1581" s="77"/>
      <c r="C1581" s="77"/>
      <c r="D1581" s="77"/>
      <c r="E1581" s="77"/>
      <c r="F1581" s="77"/>
      <c r="G1581" s="77"/>
      <c r="H1581" s="77"/>
      <c r="I1581" s="77"/>
    </row>
    <row r="1582" spans="1:9" ht="16.5" customHeight="1">
      <c r="A1582" s="124"/>
      <c r="B1582" s="77"/>
      <c r="C1582" s="77"/>
      <c r="D1582" s="77"/>
      <c r="E1582" s="77"/>
      <c r="F1582" s="77"/>
      <c r="G1582" s="77"/>
      <c r="H1582" s="77"/>
      <c r="I1582" s="77"/>
    </row>
    <row r="1583" spans="1:9" ht="16.5" customHeight="1">
      <c r="A1583" s="124"/>
      <c r="B1583" s="77"/>
      <c r="C1583" s="77"/>
      <c r="D1583" s="77"/>
      <c r="E1583" s="77"/>
      <c r="F1583" s="77"/>
      <c r="G1583" s="77"/>
      <c r="H1583" s="77"/>
      <c r="I1583" s="77"/>
    </row>
    <row r="1584" spans="1:9" ht="16.5" customHeight="1">
      <c r="A1584" s="124"/>
      <c r="B1584" s="77"/>
      <c r="C1584" s="77"/>
      <c r="D1584" s="77"/>
      <c r="E1584" s="77"/>
      <c r="F1584" s="77"/>
      <c r="G1584" s="77"/>
      <c r="H1584" s="77"/>
      <c r="I1584" s="77"/>
    </row>
    <row r="1585" spans="1:9" ht="16.5" customHeight="1">
      <c r="A1585" s="124"/>
      <c r="B1585" s="77"/>
      <c r="C1585" s="77"/>
      <c r="D1585" s="77"/>
      <c r="E1585" s="77"/>
      <c r="F1585" s="77"/>
      <c r="G1585" s="77"/>
      <c r="H1585" s="77"/>
      <c r="I1585" s="77"/>
    </row>
    <row r="1586" spans="1:9" ht="16.5" customHeight="1">
      <c r="A1586" s="124"/>
      <c r="B1586" s="77"/>
      <c r="C1586" s="77"/>
      <c r="D1586" s="77"/>
      <c r="E1586" s="77"/>
      <c r="F1586" s="77"/>
      <c r="G1586" s="77"/>
      <c r="H1586" s="77"/>
      <c r="I1586" s="77"/>
    </row>
    <row r="1587" spans="1:9" ht="16.5" customHeight="1">
      <c r="A1587" s="124"/>
      <c r="B1587" s="77"/>
      <c r="C1587" s="77"/>
      <c r="D1587" s="77"/>
      <c r="E1587" s="77"/>
      <c r="F1587" s="77"/>
      <c r="G1587" s="77"/>
      <c r="H1587" s="77"/>
      <c r="I1587" s="77"/>
    </row>
    <row r="1588" spans="1:9" ht="16.5" customHeight="1">
      <c r="A1588" s="124"/>
      <c r="B1588" s="77"/>
      <c r="C1588" s="77"/>
      <c r="D1588" s="77"/>
      <c r="E1588" s="77"/>
      <c r="F1588" s="77"/>
      <c r="G1588" s="77"/>
      <c r="H1588" s="77"/>
      <c r="I1588" s="77"/>
    </row>
    <row r="1589" spans="1:9" ht="16.5" customHeight="1">
      <c r="A1589" s="124"/>
      <c r="B1589" s="77"/>
      <c r="C1589" s="77"/>
      <c r="D1589" s="77"/>
      <c r="E1589" s="77"/>
      <c r="F1589" s="77"/>
      <c r="G1589" s="77"/>
      <c r="H1589" s="77"/>
      <c r="I1589" s="77"/>
    </row>
    <row r="1590" spans="1:9" ht="16.5" customHeight="1">
      <c r="A1590" s="124"/>
      <c r="B1590" s="77"/>
      <c r="C1590" s="77"/>
      <c r="D1590" s="77"/>
      <c r="E1590" s="77"/>
      <c r="F1590" s="77"/>
      <c r="G1590" s="77"/>
      <c r="H1590" s="77"/>
      <c r="I1590" s="77"/>
    </row>
    <row r="1591" spans="1:9" ht="16.5" customHeight="1">
      <c r="A1591" s="124"/>
      <c r="B1591" s="77"/>
      <c r="C1591" s="77"/>
      <c r="D1591" s="77"/>
      <c r="E1591" s="77"/>
      <c r="F1591" s="77"/>
      <c r="G1591" s="77"/>
      <c r="H1591" s="77"/>
      <c r="I1591" s="77"/>
    </row>
    <row r="1592" spans="1:9" ht="16.5" customHeight="1">
      <c r="A1592" s="124"/>
      <c r="B1592" s="77"/>
      <c r="C1592" s="77"/>
      <c r="D1592" s="77"/>
      <c r="E1592" s="77"/>
      <c r="F1592" s="77"/>
      <c r="G1592" s="77"/>
      <c r="H1592" s="77"/>
      <c r="I1592" s="77"/>
    </row>
    <row r="1593" spans="1:9" ht="16.5" customHeight="1">
      <c r="A1593" s="124"/>
      <c r="B1593" s="77"/>
      <c r="C1593" s="77"/>
      <c r="D1593" s="77"/>
      <c r="E1593" s="77"/>
      <c r="F1593" s="77"/>
      <c r="G1593" s="77"/>
      <c r="H1593" s="77"/>
      <c r="I1593" s="77"/>
    </row>
    <row r="1594" spans="1:9" ht="16.5" customHeight="1">
      <c r="A1594" s="124"/>
      <c r="B1594" s="77"/>
      <c r="C1594" s="77"/>
      <c r="D1594" s="77"/>
      <c r="E1594" s="77"/>
      <c r="F1594" s="77"/>
      <c r="G1594" s="77"/>
      <c r="H1594" s="77"/>
      <c r="I1594" s="77"/>
    </row>
    <row r="1595" spans="1:9" ht="16.5" customHeight="1">
      <c r="A1595" s="124"/>
      <c r="B1595" s="77"/>
      <c r="C1595" s="77"/>
      <c r="D1595" s="77"/>
      <c r="E1595" s="77"/>
      <c r="F1595" s="77"/>
      <c r="G1595" s="77"/>
      <c r="H1595" s="77"/>
      <c r="I1595" s="77"/>
    </row>
    <row r="1596" spans="1:9" ht="16.5" customHeight="1">
      <c r="A1596" s="124"/>
      <c r="B1596" s="77"/>
      <c r="C1596" s="77"/>
      <c r="D1596" s="77"/>
      <c r="E1596" s="77"/>
      <c r="F1596" s="77"/>
      <c r="G1596" s="77"/>
      <c r="H1596" s="77"/>
      <c r="I1596" s="77"/>
    </row>
    <row r="1597" spans="1:9" ht="16.5" customHeight="1">
      <c r="A1597" s="124"/>
      <c r="B1597" s="77"/>
      <c r="C1597" s="77"/>
      <c r="D1597" s="77"/>
      <c r="E1597" s="77"/>
      <c r="F1597" s="77"/>
      <c r="G1597" s="77"/>
      <c r="H1597" s="77"/>
      <c r="I1597" s="77"/>
    </row>
    <row r="1598" spans="1:9" ht="16.5" customHeight="1">
      <c r="A1598" s="124"/>
      <c r="B1598" s="77"/>
      <c r="C1598" s="77"/>
      <c r="D1598" s="77"/>
      <c r="E1598" s="77"/>
      <c r="F1598" s="77"/>
      <c r="G1598" s="77"/>
      <c r="H1598" s="77"/>
      <c r="I1598" s="77"/>
    </row>
    <row r="1599" spans="1:9" ht="16.5" customHeight="1">
      <c r="A1599" s="124"/>
      <c r="B1599" s="77"/>
      <c r="C1599" s="77"/>
      <c r="D1599" s="77"/>
      <c r="E1599" s="77"/>
      <c r="F1599" s="77"/>
      <c r="G1599" s="77"/>
      <c r="H1599" s="77"/>
      <c r="I1599" s="77"/>
    </row>
    <row r="1600" spans="1:9" ht="16.5" customHeight="1">
      <c r="A1600" s="124"/>
      <c r="B1600" s="77"/>
      <c r="C1600" s="77"/>
      <c r="D1600" s="77"/>
      <c r="E1600" s="77"/>
      <c r="F1600" s="77"/>
      <c r="G1600" s="77"/>
      <c r="H1600" s="77"/>
      <c r="I1600" s="77"/>
    </row>
    <row r="1601" spans="1:9" ht="16.5" customHeight="1">
      <c r="A1601" s="124"/>
      <c r="B1601" s="77"/>
      <c r="C1601" s="77"/>
      <c r="D1601" s="77"/>
      <c r="E1601" s="77"/>
      <c r="F1601" s="77"/>
      <c r="G1601" s="77"/>
      <c r="H1601" s="77"/>
      <c r="I1601" s="77"/>
    </row>
    <row r="1602" spans="1:9" ht="16.5" customHeight="1">
      <c r="A1602" s="124"/>
      <c r="B1602" s="77"/>
      <c r="C1602" s="77"/>
      <c r="D1602" s="77"/>
      <c r="E1602" s="77"/>
      <c r="F1602" s="77"/>
      <c r="G1602" s="77"/>
      <c r="H1602" s="77"/>
      <c r="I1602" s="77"/>
    </row>
    <row r="1603" spans="1:9" ht="16.5" customHeight="1">
      <c r="A1603" s="124"/>
      <c r="B1603" s="77"/>
      <c r="C1603" s="77"/>
      <c r="D1603" s="77"/>
      <c r="E1603" s="77"/>
      <c r="F1603" s="77"/>
      <c r="G1603" s="77"/>
      <c r="H1603" s="77"/>
      <c r="I1603" s="77"/>
    </row>
    <row r="1604" spans="1:9" ht="16.5" customHeight="1">
      <c r="A1604" s="124"/>
      <c r="B1604" s="77"/>
      <c r="C1604" s="77"/>
      <c r="D1604" s="77"/>
      <c r="E1604" s="77"/>
      <c r="F1604" s="77"/>
      <c r="G1604" s="77"/>
      <c r="H1604" s="77"/>
      <c r="I1604" s="77"/>
    </row>
    <row r="1605" spans="1:9" ht="16.5" customHeight="1">
      <c r="A1605" s="124"/>
      <c r="B1605" s="77"/>
      <c r="C1605" s="77"/>
      <c r="D1605" s="77"/>
      <c r="E1605" s="77"/>
      <c r="F1605" s="77"/>
      <c r="G1605" s="77"/>
      <c r="H1605" s="77"/>
      <c r="I1605" s="77"/>
    </row>
    <row r="1606" spans="1:9" ht="16.5" customHeight="1">
      <c r="A1606" s="124"/>
      <c r="B1606" s="77"/>
      <c r="C1606" s="77"/>
      <c r="D1606" s="77"/>
      <c r="E1606" s="77"/>
      <c r="F1606" s="77"/>
      <c r="G1606" s="77"/>
      <c r="H1606" s="77"/>
      <c r="I1606" s="77"/>
    </row>
    <row r="1607" spans="1:9" ht="16.5" customHeight="1">
      <c r="A1607" s="124"/>
      <c r="B1607" s="77"/>
      <c r="C1607" s="77"/>
      <c r="D1607" s="77"/>
      <c r="E1607" s="77"/>
      <c r="F1607" s="77"/>
      <c r="G1607" s="77"/>
      <c r="H1607" s="77"/>
      <c r="I1607" s="77"/>
    </row>
    <row r="1608" spans="1:9" ht="16.5" customHeight="1">
      <c r="A1608" s="124"/>
      <c r="B1608" s="77"/>
      <c r="C1608" s="77"/>
      <c r="D1608" s="77"/>
      <c r="E1608" s="77"/>
      <c r="F1608" s="77"/>
      <c r="G1608" s="77"/>
      <c r="H1608" s="77"/>
      <c r="I1608" s="77"/>
    </row>
    <row r="1609" spans="1:9" ht="16.5" customHeight="1">
      <c r="A1609" s="124"/>
      <c r="B1609" s="77"/>
      <c r="C1609" s="77"/>
      <c r="D1609" s="77"/>
      <c r="E1609" s="77"/>
      <c r="F1609" s="77"/>
      <c r="G1609" s="77"/>
      <c r="H1609" s="77"/>
      <c r="I1609" s="77"/>
    </row>
    <row r="1610" spans="1:9" ht="16.5" customHeight="1">
      <c r="A1610" s="124"/>
      <c r="B1610" s="77"/>
      <c r="C1610" s="77"/>
      <c r="D1610" s="77"/>
      <c r="E1610" s="77"/>
      <c r="F1610" s="77"/>
      <c r="G1610" s="77"/>
      <c r="H1610" s="77"/>
      <c r="I1610" s="77"/>
    </row>
    <row r="1611" spans="1:9" ht="16.5" customHeight="1">
      <c r="A1611" s="124"/>
      <c r="B1611" s="77"/>
      <c r="C1611" s="77"/>
      <c r="D1611" s="77"/>
      <c r="E1611" s="77"/>
      <c r="F1611" s="77"/>
      <c r="G1611" s="77"/>
      <c r="H1611" s="77"/>
      <c r="I1611" s="77"/>
    </row>
    <row r="1612" spans="1:9" ht="16.5" customHeight="1">
      <c r="A1612" s="124"/>
      <c r="B1612" s="77"/>
      <c r="C1612" s="77"/>
      <c r="D1612" s="77"/>
      <c r="E1612" s="77"/>
      <c r="F1612" s="77"/>
      <c r="G1612" s="77"/>
      <c r="H1612" s="77"/>
      <c r="I1612" s="77"/>
    </row>
    <row r="1613" spans="1:9" ht="16.5" customHeight="1">
      <c r="A1613" s="124"/>
      <c r="B1613" s="77"/>
      <c r="C1613" s="77"/>
      <c r="D1613" s="77"/>
      <c r="E1613" s="77"/>
      <c r="F1613" s="77"/>
      <c r="G1613" s="77"/>
      <c r="H1613" s="77"/>
      <c r="I1613" s="77"/>
    </row>
    <row r="1614" spans="1:9" ht="16.5" customHeight="1">
      <c r="A1614" s="124"/>
      <c r="B1614" s="77"/>
      <c r="C1614" s="77"/>
      <c r="D1614" s="77"/>
      <c r="E1614" s="77"/>
      <c r="F1614" s="77"/>
      <c r="G1614" s="77"/>
      <c r="H1614" s="77"/>
      <c r="I1614" s="77"/>
    </row>
    <row r="1615" spans="1:9" ht="16.5" customHeight="1">
      <c r="A1615" s="124"/>
      <c r="B1615" s="77"/>
      <c r="C1615" s="77"/>
      <c r="D1615" s="77"/>
      <c r="E1615" s="77"/>
      <c r="F1615" s="77"/>
      <c r="G1615" s="77"/>
      <c r="H1615" s="77"/>
      <c r="I1615" s="77"/>
    </row>
    <row r="1616" spans="1:9" ht="16.5" customHeight="1">
      <c r="A1616" s="124"/>
      <c r="B1616" s="77"/>
      <c r="C1616" s="77"/>
      <c r="D1616" s="77"/>
      <c r="E1616" s="77"/>
      <c r="F1616" s="77"/>
      <c r="G1616" s="77"/>
      <c r="H1616" s="77"/>
      <c r="I1616" s="77"/>
    </row>
    <row r="1617" spans="1:9" ht="16.5" customHeight="1">
      <c r="A1617" s="124"/>
      <c r="B1617" s="77"/>
      <c r="C1617" s="77"/>
      <c r="D1617" s="77"/>
      <c r="E1617" s="77"/>
      <c r="F1617" s="77"/>
      <c r="G1617" s="77"/>
      <c r="H1617" s="77"/>
      <c r="I1617" s="77"/>
    </row>
    <row r="1618" spans="1:9" ht="16.5" customHeight="1">
      <c r="A1618" s="124"/>
      <c r="B1618" s="77"/>
      <c r="C1618" s="77"/>
      <c r="D1618" s="77"/>
      <c r="E1618" s="77"/>
      <c r="F1618" s="77"/>
      <c r="G1618" s="77"/>
      <c r="H1618" s="77"/>
      <c r="I1618" s="77"/>
    </row>
    <row r="1619" spans="1:9" ht="16.5" customHeight="1">
      <c r="A1619" s="124"/>
      <c r="B1619" s="77"/>
      <c r="C1619" s="77"/>
      <c r="D1619" s="77"/>
      <c r="E1619" s="77"/>
      <c r="F1619" s="77"/>
      <c r="G1619" s="77"/>
      <c r="H1619" s="77"/>
      <c r="I1619" s="77"/>
    </row>
    <row r="1620" spans="1:9" ht="16.5" customHeight="1">
      <c r="A1620" s="124"/>
      <c r="B1620" s="77"/>
      <c r="C1620" s="77"/>
      <c r="D1620" s="77"/>
      <c r="E1620" s="77"/>
      <c r="F1620" s="77"/>
      <c r="G1620" s="77"/>
      <c r="H1620" s="77"/>
      <c r="I1620" s="77"/>
    </row>
    <row r="1621" spans="1:9" ht="16.5" customHeight="1">
      <c r="A1621" s="124"/>
      <c r="B1621" s="77"/>
      <c r="C1621" s="77"/>
      <c r="D1621" s="77"/>
      <c r="E1621" s="77"/>
      <c r="F1621" s="77"/>
      <c r="G1621" s="77"/>
      <c r="H1621" s="77"/>
      <c r="I1621" s="77"/>
    </row>
    <row r="1622" spans="1:9" ht="16.5" customHeight="1">
      <c r="A1622" s="124"/>
      <c r="B1622" s="77"/>
      <c r="C1622" s="77"/>
      <c r="D1622" s="77"/>
      <c r="E1622" s="77"/>
      <c r="F1622" s="77"/>
      <c r="G1622" s="77"/>
      <c r="H1622" s="77"/>
      <c r="I1622" s="77"/>
    </row>
    <row r="1623" spans="1:9" ht="16.5" customHeight="1">
      <c r="A1623" s="124"/>
      <c r="B1623" s="77"/>
      <c r="C1623" s="77"/>
      <c r="D1623" s="77"/>
      <c r="E1623" s="77"/>
      <c r="F1623" s="77"/>
      <c r="G1623" s="77"/>
      <c r="H1623" s="77"/>
      <c r="I1623" s="77"/>
    </row>
    <row r="1624" spans="1:9" ht="16.5" customHeight="1">
      <c r="A1624" s="124"/>
      <c r="B1624" s="77"/>
      <c r="C1624" s="77"/>
      <c r="D1624" s="77"/>
      <c r="E1624" s="77"/>
      <c r="F1624" s="77"/>
      <c r="G1624" s="77"/>
      <c r="H1624" s="77"/>
      <c r="I1624" s="77"/>
    </row>
    <row r="1625" spans="1:9" ht="16.5" customHeight="1">
      <c r="A1625" s="124"/>
      <c r="B1625" s="77"/>
      <c r="C1625" s="77"/>
      <c r="D1625" s="77"/>
      <c r="E1625" s="77"/>
      <c r="F1625" s="77"/>
      <c r="G1625" s="77"/>
      <c r="H1625" s="77"/>
      <c r="I1625" s="77"/>
    </row>
    <row r="1626" spans="1:9" ht="16.5" customHeight="1">
      <c r="A1626" s="124"/>
      <c r="B1626" s="77"/>
      <c r="C1626" s="77"/>
      <c r="D1626" s="77"/>
      <c r="E1626" s="77"/>
      <c r="F1626" s="77"/>
      <c r="G1626" s="77"/>
      <c r="H1626" s="77"/>
      <c r="I1626" s="77"/>
    </row>
    <row r="1627" spans="1:9" ht="16.5" customHeight="1">
      <c r="A1627" s="124"/>
      <c r="B1627" s="77"/>
      <c r="C1627" s="77"/>
      <c r="D1627" s="77"/>
      <c r="E1627" s="77"/>
      <c r="F1627" s="77"/>
      <c r="G1627" s="77"/>
      <c r="H1627" s="77"/>
      <c r="I1627" s="77"/>
    </row>
    <row r="1628" spans="1:9" ht="16.5" customHeight="1">
      <c r="A1628" s="124"/>
      <c r="B1628" s="77"/>
      <c r="C1628" s="77"/>
      <c r="D1628" s="77"/>
      <c r="E1628" s="77"/>
      <c r="F1628" s="77"/>
      <c r="G1628" s="77"/>
      <c r="H1628" s="77"/>
      <c r="I1628" s="77"/>
    </row>
    <row r="1629" spans="1:9" ht="16.5" customHeight="1">
      <c r="A1629" s="124"/>
      <c r="B1629" s="77"/>
      <c r="C1629" s="77"/>
      <c r="D1629" s="77"/>
      <c r="E1629" s="77"/>
      <c r="F1629" s="77"/>
      <c r="G1629" s="77"/>
      <c r="H1629" s="77"/>
      <c r="I1629" s="77"/>
    </row>
    <row r="1630" spans="1:9" ht="16.5" customHeight="1">
      <c r="A1630" s="124"/>
      <c r="B1630" s="77"/>
      <c r="C1630" s="77"/>
      <c r="D1630" s="77"/>
      <c r="E1630" s="77"/>
      <c r="F1630" s="77"/>
      <c r="G1630" s="77"/>
      <c r="H1630" s="77"/>
      <c r="I1630" s="77"/>
    </row>
    <row r="1631" spans="1:9" ht="16.5" customHeight="1">
      <c r="A1631" s="124"/>
      <c r="B1631" s="77"/>
      <c r="C1631" s="77"/>
      <c r="D1631" s="77"/>
      <c r="E1631" s="77"/>
      <c r="F1631" s="77"/>
      <c r="G1631" s="77"/>
      <c r="H1631" s="77"/>
      <c r="I1631" s="77"/>
    </row>
    <row r="1632" spans="1:9" ht="16.5" customHeight="1">
      <c r="A1632" s="124"/>
      <c r="B1632" s="77"/>
      <c r="C1632" s="77"/>
      <c r="D1632" s="77"/>
      <c r="E1632" s="77"/>
      <c r="F1632" s="77"/>
      <c r="G1632" s="77"/>
      <c r="H1632" s="77"/>
      <c r="I1632" s="77"/>
    </row>
    <row r="1633" spans="1:9" ht="16.5" customHeight="1">
      <c r="A1633" s="124"/>
      <c r="B1633" s="77"/>
      <c r="C1633" s="77"/>
      <c r="D1633" s="77"/>
      <c r="E1633" s="77"/>
      <c r="F1633" s="77"/>
      <c r="G1633" s="77"/>
      <c r="H1633" s="77"/>
      <c r="I1633" s="77"/>
    </row>
    <row r="1634" spans="1:9" ht="16.5" customHeight="1">
      <c r="A1634" s="124"/>
      <c r="B1634" s="77"/>
      <c r="C1634" s="77"/>
      <c r="D1634" s="77"/>
      <c r="E1634" s="77"/>
      <c r="F1634" s="77"/>
      <c r="G1634" s="77"/>
      <c r="H1634" s="77"/>
      <c r="I1634" s="77"/>
    </row>
    <row r="1635" spans="1:9" ht="16.5" customHeight="1">
      <c r="A1635" s="124"/>
      <c r="B1635" s="77"/>
      <c r="C1635" s="77"/>
      <c r="D1635" s="77"/>
      <c r="E1635" s="77"/>
      <c r="F1635" s="77"/>
      <c r="G1635" s="77"/>
      <c r="H1635" s="77"/>
      <c r="I1635" s="77"/>
    </row>
    <row r="1636" spans="1:9" ht="16.5" customHeight="1">
      <c r="A1636" s="124"/>
      <c r="B1636" s="77"/>
      <c r="C1636" s="77"/>
      <c r="D1636" s="77"/>
      <c r="E1636" s="77"/>
      <c r="F1636" s="77"/>
      <c r="G1636" s="77"/>
      <c r="H1636" s="77"/>
      <c r="I1636" s="77"/>
    </row>
    <row r="1637" spans="1:9" ht="16.5" customHeight="1">
      <c r="A1637" s="124"/>
      <c r="B1637" s="77"/>
      <c r="C1637" s="77"/>
      <c r="D1637" s="77"/>
      <c r="E1637" s="77"/>
      <c r="F1637" s="77"/>
      <c r="G1637" s="77"/>
      <c r="H1637" s="77"/>
      <c r="I1637" s="77"/>
    </row>
    <row r="1638" spans="1:9" ht="16.5" customHeight="1">
      <c r="A1638" s="124"/>
      <c r="B1638" s="77"/>
      <c r="C1638" s="77"/>
      <c r="D1638" s="77"/>
      <c r="E1638" s="77"/>
      <c r="F1638" s="77"/>
      <c r="G1638" s="77"/>
      <c r="H1638" s="77"/>
      <c r="I1638" s="77"/>
    </row>
    <row r="1639" spans="1:9" ht="16.5" customHeight="1">
      <c r="A1639" s="124"/>
      <c r="B1639" s="77"/>
      <c r="C1639" s="77"/>
      <c r="D1639" s="77"/>
      <c r="E1639" s="77"/>
      <c r="F1639" s="77"/>
      <c r="G1639" s="77"/>
      <c r="H1639" s="77"/>
      <c r="I1639" s="77"/>
    </row>
    <row r="1640" spans="1:9" ht="16.5" customHeight="1">
      <c r="A1640" s="124"/>
      <c r="B1640" s="77"/>
      <c r="C1640" s="77"/>
      <c r="D1640" s="77"/>
      <c r="E1640" s="77"/>
      <c r="F1640" s="77"/>
      <c r="G1640" s="77"/>
      <c r="H1640" s="77"/>
      <c r="I1640" s="77"/>
    </row>
    <row r="1641" spans="1:9" ht="16.5" customHeight="1">
      <c r="A1641" s="124"/>
      <c r="B1641" s="77"/>
      <c r="C1641" s="77"/>
      <c r="D1641" s="77"/>
      <c r="E1641" s="77"/>
      <c r="F1641" s="77"/>
      <c r="G1641" s="77"/>
      <c r="H1641" s="77"/>
      <c r="I1641" s="77"/>
    </row>
    <row r="1642" spans="1:9" ht="16.5" customHeight="1">
      <c r="A1642" s="124"/>
      <c r="B1642" s="77"/>
      <c r="C1642" s="77"/>
      <c r="D1642" s="77"/>
      <c r="E1642" s="77"/>
      <c r="F1642" s="77"/>
      <c r="G1642" s="77"/>
      <c r="H1642" s="77"/>
      <c r="I1642" s="77"/>
    </row>
    <row r="1643" spans="1:9" ht="16.5" customHeight="1">
      <c r="A1643" s="124"/>
      <c r="B1643" s="77"/>
      <c r="C1643" s="77"/>
      <c r="D1643" s="77"/>
      <c r="E1643" s="77"/>
      <c r="F1643" s="77"/>
      <c r="G1643" s="77"/>
      <c r="H1643" s="77"/>
      <c r="I1643" s="77"/>
    </row>
    <row r="1644" spans="1:9" ht="16.5" customHeight="1">
      <c r="A1644" s="124"/>
      <c r="B1644" s="77"/>
      <c r="C1644" s="77"/>
      <c r="D1644" s="77"/>
      <c r="E1644" s="77"/>
      <c r="F1644" s="77"/>
      <c r="G1644" s="77"/>
      <c r="H1644" s="77"/>
      <c r="I1644" s="77"/>
    </row>
    <row r="1645" spans="1:9" ht="16.5" customHeight="1">
      <c r="A1645" s="124"/>
      <c r="B1645" s="77"/>
      <c r="C1645" s="77"/>
      <c r="D1645" s="77"/>
      <c r="E1645" s="77"/>
      <c r="F1645" s="77"/>
      <c r="G1645" s="77"/>
      <c r="H1645" s="77"/>
      <c r="I1645" s="77"/>
    </row>
    <row r="1646" spans="1:9" ht="16.5" customHeight="1">
      <c r="A1646" s="124"/>
      <c r="B1646" s="77"/>
      <c r="C1646" s="77"/>
      <c r="D1646" s="77"/>
      <c r="E1646" s="77"/>
      <c r="F1646" s="77"/>
      <c r="G1646" s="77"/>
      <c r="H1646" s="77"/>
      <c r="I1646" s="77"/>
    </row>
    <row r="1647" spans="1:9" ht="16.5" customHeight="1">
      <c r="A1647" s="124"/>
      <c r="B1647" s="77"/>
      <c r="C1647" s="77"/>
      <c r="D1647" s="77"/>
      <c r="E1647" s="77"/>
      <c r="F1647" s="77"/>
      <c r="G1647" s="77"/>
      <c r="H1647" s="77"/>
      <c r="I1647" s="77"/>
    </row>
    <row r="1648" spans="1:9" ht="16.5" customHeight="1">
      <c r="A1648" s="124"/>
      <c r="B1648" s="77"/>
      <c r="C1648" s="77"/>
      <c r="D1648" s="77"/>
      <c r="E1648" s="77"/>
      <c r="F1648" s="77"/>
      <c r="G1648" s="77"/>
      <c r="H1648" s="77"/>
      <c r="I1648" s="77"/>
    </row>
    <row r="1649" spans="1:9" ht="16.5" customHeight="1">
      <c r="A1649" s="124"/>
      <c r="B1649" s="77"/>
      <c r="C1649" s="77"/>
      <c r="D1649" s="77"/>
      <c r="E1649" s="77"/>
      <c r="F1649" s="77"/>
      <c r="G1649" s="77"/>
      <c r="H1649" s="77"/>
      <c r="I1649" s="77"/>
    </row>
    <row r="1650" spans="1:9" ht="16.5" customHeight="1">
      <c r="A1650" s="124"/>
      <c r="B1650" s="77"/>
      <c r="C1650" s="77"/>
      <c r="D1650" s="77"/>
      <c r="E1650" s="77"/>
      <c r="F1650" s="77"/>
      <c r="G1650" s="77"/>
      <c r="H1650" s="77"/>
      <c r="I1650" s="77"/>
    </row>
    <row r="1651" spans="1:9" ht="16.5" customHeight="1">
      <c r="A1651" s="124"/>
      <c r="B1651" s="77"/>
      <c r="C1651" s="77"/>
      <c r="D1651" s="77"/>
      <c r="E1651" s="77"/>
      <c r="F1651" s="77"/>
      <c r="G1651" s="77"/>
      <c r="H1651" s="77"/>
      <c r="I1651" s="77"/>
    </row>
    <row r="1652" spans="1:9" ht="16.5" customHeight="1">
      <c r="A1652" s="124"/>
      <c r="B1652" s="77"/>
      <c r="C1652" s="77"/>
      <c r="D1652" s="77"/>
      <c r="E1652" s="77"/>
      <c r="F1652" s="77"/>
      <c r="G1652" s="77"/>
      <c r="H1652" s="77"/>
      <c r="I1652" s="77"/>
    </row>
  </sheetData>
  <mergeCells count="41">
    <mergeCell ref="A553:H553"/>
    <mergeCell ref="A556:H556"/>
    <mergeCell ref="A559:H559"/>
    <mergeCell ref="A562:H562"/>
    <mergeCell ref="A592:H592"/>
    <mergeCell ref="A568:H568"/>
    <mergeCell ref="A571:H571"/>
    <mergeCell ref="A574:H574"/>
    <mergeCell ref="A577:H577"/>
    <mergeCell ref="A580:H580"/>
    <mergeCell ref="A583:H583"/>
    <mergeCell ref="A565:H565"/>
    <mergeCell ref="A586:H586"/>
    <mergeCell ref="A1:H1"/>
    <mergeCell ref="A2:H2"/>
    <mergeCell ref="A440:H440"/>
    <mergeCell ref="A484:H484"/>
    <mergeCell ref="A528:H528"/>
    <mergeCell ref="A625:H625"/>
    <mergeCell ref="A616:H616"/>
    <mergeCell ref="A613:H613"/>
    <mergeCell ref="A610:H610"/>
    <mergeCell ref="A601:H601"/>
    <mergeCell ref="A622:H622"/>
    <mergeCell ref="A619:H619"/>
    <mergeCell ref="A634:H634"/>
    <mergeCell ref="A631:H631"/>
    <mergeCell ref="A628:H628"/>
    <mergeCell ref="A529:H529"/>
    <mergeCell ref="A607:H607"/>
    <mergeCell ref="A547:H547"/>
    <mergeCell ref="A550:H550"/>
    <mergeCell ref="A532:H532"/>
    <mergeCell ref="A535:H535"/>
    <mergeCell ref="A538:H538"/>
    <mergeCell ref="A541:H541"/>
    <mergeCell ref="A544:H544"/>
    <mergeCell ref="A595:H595"/>
    <mergeCell ref="A598:H598"/>
    <mergeCell ref="A604:H604"/>
    <mergeCell ref="A589:H589"/>
  </mergeCells>
  <pageMargins left="0.25" right="0.25" top="0.75" bottom="0.75" header="0.3" footer="0.3"/>
  <pageSetup paperSize="9" scale="77" fitToHeight="5" orientation="portrait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Planilha2">
    <tabColor theme="6" tint="-0.249977111117893"/>
    <pageSetUpPr fitToPage="1"/>
  </sheetPr>
  <dimension ref="A1:AE1652"/>
  <sheetViews>
    <sheetView showGridLines="0" topLeftCell="A2" zoomScale="120" zoomScaleNormal="120" zoomScaleSheetLayoutView="160" workbookViewId="0">
      <pane xSplit="1" ySplit="2" topLeftCell="B424" activePane="bottomRight" state="frozen"/>
      <selection activeCell="A2" sqref="A2"/>
      <selection pane="topRight" activeCell="B2" sqref="B2"/>
      <selection pane="bottomLeft" activeCell="A4" sqref="A4"/>
      <selection pane="bottomRight" activeCell="A432" sqref="A432"/>
    </sheetView>
  </sheetViews>
  <sheetFormatPr defaultRowHeight="16.5" customHeight="1"/>
  <cols>
    <col min="1" max="1" width="25.140625" style="38" customWidth="1"/>
    <col min="2" max="6" width="14.140625" style="13" customWidth="1"/>
    <col min="7" max="7" width="14.7109375" style="13" customWidth="1"/>
    <col min="8" max="8" width="14.140625" style="13" customWidth="1"/>
    <col min="9" max="9" width="1.85546875" style="13" customWidth="1"/>
    <col min="10" max="10" width="14.42578125" bestFit="1" customWidth="1"/>
    <col min="11" max="11" width="8.85546875" customWidth="1"/>
    <col min="13" max="13" width="7.28515625" hidden="1" customWidth="1"/>
    <col min="14" max="14" width="17.5703125" style="50" hidden="1" customWidth="1"/>
    <col min="15" max="15" width="17.42578125" style="50" hidden="1" customWidth="1"/>
    <col min="16" max="16" width="15.7109375" style="50" hidden="1" customWidth="1"/>
    <col min="17" max="17" width="20" style="51" hidden="1" customWidth="1"/>
    <col min="18" max="18" width="16.42578125" style="50" hidden="1" customWidth="1"/>
    <col min="19" max="19" width="20" style="51" hidden="1" customWidth="1"/>
    <col min="20" max="20" width="16.140625" style="63" bestFit="1" customWidth="1"/>
    <col min="21" max="21" width="16.140625" bestFit="1" customWidth="1"/>
    <col min="22" max="22" width="11.85546875" bestFit="1" customWidth="1"/>
    <col min="23" max="24" width="12.85546875" bestFit="1" customWidth="1"/>
    <col min="25" max="25" width="11.85546875" bestFit="1" customWidth="1"/>
  </cols>
  <sheetData>
    <row r="1" spans="1:19" ht="16.5" customHeight="1">
      <c r="A1" s="162" t="s">
        <v>0</v>
      </c>
      <c r="B1" s="162"/>
      <c r="C1" s="162"/>
      <c r="D1" s="162"/>
      <c r="E1" s="162"/>
      <c r="F1" s="162"/>
      <c r="G1" s="162"/>
      <c r="H1" s="162"/>
      <c r="I1" s="1"/>
      <c r="N1" s="2"/>
      <c r="O1" s="2"/>
      <c r="P1" s="2"/>
      <c r="Q1" s="2"/>
      <c r="R1" s="2"/>
      <c r="S1" s="2"/>
    </row>
    <row r="2" spans="1:19" ht="16.5" customHeight="1">
      <c r="A2" s="169" t="s">
        <v>100</v>
      </c>
      <c r="B2" s="169"/>
      <c r="C2" s="169"/>
      <c r="D2" s="169"/>
      <c r="E2" s="169"/>
      <c r="F2" s="169"/>
      <c r="G2" s="169"/>
      <c r="H2" s="169"/>
      <c r="I2" s="2"/>
      <c r="N2" s="2"/>
      <c r="O2" s="2"/>
      <c r="P2" s="2"/>
      <c r="Q2" s="2"/>
      <c r="R2" s="2"/>
      <c r="S2" s="2"/>
    </row>
    <row r="3" spans="1:19" ht="36" customHeight="1">
      <c r="A3" s="3" t="s">
        <v>2</v>
      </c>
      <c r="B3" s="4" t="s">
        <v>3</v>
      </c>
      <c r="C3" s="4" t="s">
        <v>4</v>
      </c>
      <c r="D3" s="5" t="s">
        <v>5</v>
      </c>
      <c r="E3" s="6" t="s">
        <v>6</v>
      </c>
      <c r="F3" s="6" t="s">
        <v>7</v>
      </c>
      <c r="G3" s="7" t="s">
        <v>8</v>
      </c>
      <c r="H3" s="8" t="s">
        <v>9</v>
      </c>
      <c r="I3" s="9"/>
      <c r="N3" s="43"/>
      <c r="O3" s="43"/>
      <c r="P3" s="43"/>
      <c r="Q3" s="43"/>
      <c r="R3" s="43"/>
      <c r="S3" s="43"/>
    </row>
    <row r="4" spans="1:19" ht="16.5" customHeight="1">
      <c r="A4" s="10">
        <v>32874</v>
      </c>
      <c r="B4" s="141">
        <v>0</v>
      </c>
      <c r="C4" s="141">
        <v>0</v>
      </c>
      <c r="D4" s="142">
        <v>74257</v>
      </c>
      <c r="E4" s="141">
        <v>0</v>
      </c>
      <c r="F4" s="143">
        <v>9579</v>
      </c>
      <c r="G4" s="144">
        <f>E4+F4</f>
        <v>9579</v>
      </c>
      <c r="H4" s="145">
        <f>G4+D4</f>
        <v>83836</v>
      </c>
      <c r="N4" s="44"/>
      <c r="O4" s="44"/>
      <c r="P4" s="44"/>
      <c r="Q4" s="45"/>
      <c r="R4" s="44"/>
      <c r="S4" s="45"/>
    </row>
    <row r="5" spans="1:19" ht="16.5" customHeight="1">
      <c r="A5" s="10">
        <v>32905</v>
      </c>
      <c r="B5" s="141">
        <v>0</v>
      </c>
      <c r="C5" s="141">
        <v>0</v>
      </c>
      <c r="D5" s="142">
        <v>67640</v>
      </c>
      <c r="E5" s="141">
        <v>0</v>
      </c>
      <c r="F5" s="143">
        <v>11584</v>
      </c>
      <c r="G5" s="144">
        <f t="shared" ref="G5:G68" si="0">E5+F5</f>
        <v>11584</v>
      </c>
      <c r="H5" s="145">
        <f t="shared" ref="H5:H68" si="1">G5+D5</f>
        <v>79224</v>
      </c>
      <c r="N5" s="44"/>
      <c r="O5" s="44"/>
      <c r="P5" s="44"/>
      <c r="Q5" s="45"/>
      <c r="R5" s="44"/>
      <c r="S5" s="45"/>
    </row>
    <row r="6" spans="1:19" ht="16.5" customHeight="1">
      <c r="A6" s="10">
        <v>32933</v>
      </c>
      <c r="B6" s="141">
        <v>0</v>
      </c>
      <c r="C6" s="141">
        <v>0</v>
      </c>
      <c r="D6" s="142">
        <v>80513</v>
      </c>
      <c r="E6" s="141">
        <v>0</v>
      </c>
      <c r="F6" s="143">
        <v>14650</v>
      </c>
      <c r="G6" s="144">
        <f t="shared" si="0"/>
        <v>14650</v>
      </c>
      <c r="H6" s="145">
        <f t="shared" si="1"/>
        <v>95163</v>
      </c>
      <c r="N6" s="44"/>
      <c r="O6" s="44"/>
      <c r="P6" s="44"/>
      <c r="Q6" s="45"/>
      <c r="R6" s="44"/>
      <c r="S6" s="45"/>
    </row>
    <row r="7" spans="1:19" ht="16.5" customHeight="1">
      <c r="A7" s="10">
        <v>32964</v>
      </c>
      <c r="B7" s="141">
        <v>6727</v>
      </c>
      <c r="C7" s="141">
        <v>63265</v>
      </c>
      <c r="D7" s="142">
        <f>B7+C7</f>
        <v>69992</v>
      </c>
      <c r="E7" s="141">
        <v>0</v>
      </c>
      <c r="F7" s="143">
        <v>6667.3450000000003</v>
      </c>
      <c r="G7" s="144">
        <f t="shared" si="0"/>
        <v>6667.3450000000003</v>
      </c>
      <c r="H7" s="145">
        <f t="shared" si="1"/>
        <v>76659.345000000001</v>
      </c>
      <c r="N7" s="44"/>
      <c r="O7" s="44"/>
      <c r="P7" s="44"/>
      <c r="Q7" s="45"/>
      <c r="R7" s="44"/>
      <c r="S7" s="45"/>
    </row>
    <row r="8" spans="1:19" ht="16.5" customHeight="1">
      <c r="A8" s="10">
        <v>32994</v>
      </c>
      <c r="B8" s="141">
        <v>5288</v>
      </c>
      <c r="C8" s="141">
        <v>64824</v>
      </c>
      <c r="D8" s="142">
        <f t="shared" ref="D8:D71" si="2">B8+C8</f>
        <v>70112</v>
      </c>
      <c r="E8" s="141">
        <v>0</v>
      </c>
      <c r="F8" s="143">
        <v>22911.255970999999</v>
      </c>
      <c r="G8" s="144">
        <f t="shared" si="0"/>
        <v>22911.255970999999</v>
      </c>
      <c r="H8" s="145">
        <f t="shared" si="1"/>
        <v>93023.255971000006</v>
      </c>
      <c r="N8" s="44"/>
      <c r="O8" s="44"/>
      <c r="P8" s="44"/>
      <c r="Q8" s="45"/>
      <c r="R8" s="44"/>
      <c r="S8" s="45"/>
    </row>
    <row r="9" spans="1:19" ht="16.5" customHeight="1">
      <c r="A9" s="10">
        <v>33025</v>
      </c>
      <c r="B9" s="141">
        <v>5067</v>
      </c>
      <c r="C9" s="141">
        <v>77574</v>
      </c>
      <c r="D9" s="142">
        <f t="shared" si="2"/>
        <v>82641</v>
      </c>
      <c r="E9" s="141">
        <v>0</v>
      </c>
      <c r="F9" s="143">
        <v>17416.598999999998</v>
      </c>
      <c r="G9" s="144">
        <f t="shared" si="0"/>
        <v>17416.598999999998</v>
      </c>
      <c r="H9" s="145">
        <f t="shared" si="1"/>
        <v>100057.599</v>
      </c>
      <c r="N9" s="44"/>
      <c r="O9" s="44"/>
      <c r="P9" s="44"/>
      <c r="Q9" s="45"/>
      <c r="R9" s="44"/>
      <c r="S9" s="45"/>
    </row>
    <row r="10" spans="1:19" ht="16.5" customHeight="1">
      <c r="A10" s="10">
        <v>33055</v>
      </c>
      <c r="B10" s="141">
        <v>5665</v>
      </c>
      <c r="C10" s="141">
        <v>50181</v>
      </c>
      <c r="D10" s="142">
        <f t="shared" si="2"/>
        <v>55846</v>
      </c>
      <c r="E10" s="141">
        <v>27</v>
      </c>
      <c r="F10" s="143">
        <v>11084</v>
      </c>
      <c r="G10" s="144">
        <f t="shared" si="0"/>
        <v>11111</v>
      </c>
      <c r="H10" s="145">
        <f t="shared" si="1"/>
        <v>66957</v>
      </c>
      <c r="N10" s="44"/>
      <c r="O10" s="44"/>
      <c r="P10" s="44"/>
      <c r="Q10" s="45"/>
      <c r="R10" s="44"/>
      <c r="S10" s="45"/>
    </row>
    <row r="11" spans="1:19" ht="16.5" customHeight="1">
      <c r="A11" s="10">
        <v>33086</v>
      </c>
      <c r="B11" s="141">
        <v>11062</v>
      </c>
      <c r="C11" s="141">
        <v>96319</v>
      </c>
      <c r="D11" s="142">
        <f t="shared" si="2"/>
        <v>107381</v>
      </c>
      <c r="E11" s="141">
        <v>0</v>
      </c>
      <c r="F11" s="143">
        <v>13884</v>
      </c>
      <c r="G11" s="144">
        <f t="shared" si="0"/>
        <v>13884</v>
      </c>
      <c r="H11" s="145">
        <f t="shared" si="1"/>
        <v>121265</v>
      </c>
      <c r="N11" s="44"/>
      <c r="O11" s="44"/>
      <c r="P11" s="44"/>
      <c r="Q11" s="45"/>
      <c r="R11" s="44"/>
      <c r="S11" s="45"/>
    </row>
    <row r="12" spans="1:19" ht="16.5" customHeight="1">
      <c r="A12" s="10">
        <v>33117</v>
      </c>
      <c r="B12" s="141">
        <v>8469</v>
      </c>
      <c r="C12" s="141">
        <v>98583</v>
      </c>
      <c r="D12" s="142">
        <f t="shared" si="2"/>
        <v>107052</v>
      </c>
      <c r="E12" s="141">
        <v>17</v>
      </c>
      <c r="F12" s="143">
        <v>15754</v>
      </c>
      <c r="G12" s="144">
        <f t="shared" si="0"/>
        <v>15771</v>
      </c>
      <c r="H12" s="145">
        <f t="shared" si="1"/>
        <v>122823</v>
      </c>
      <c r="N12" s="44"/>
      <c r="O12" s="44"/>
      <c r="P12" s="44"/>
      <c r="Q12" s="45"/>
      <c r="R12" s="44"/>
      <c r="S12" s="45"/>
    </row>
    <row r="13" spans="1:19" ht="16.5" customHeight="1">
      <c r="A13" s="10">
        <v>33147</v>
      </c>
      <c r="B13" s="141">
        <v>4427</v>
      </c>
      <c r="C13" s="141">
        <v>52282</v>
      </c>
      <c r="D13" s="142">
        <f t="shared" si="2"/>
        <v>56709</v>
      </c>
      <c r="E13" s="141">
        <v>0</v>
      </c>
      <c r="F13" s="143">
        <v>8047</v>
      </c>
      <c r="G13" s="144">
        <f t="shared" si="0"/>
        <v>8047</v>
      </c>
      <c r="H13" s="145">
        <f t="shared" si="1"/>
        <v>64756</v>
      </c>
      <c r="N13" s="44"/>
      <c r="O13" s="44"/>
      <c r="P13" s="44"/>
      <c r="Q13" s="45"/>
      <c r="R13" s="44"/>
      <c r="S13" s="45"/>
    </row>
    <row r="14" spans="1:19" ht="16.5" customHeight="1">
      <c r="A14" s="10">
        <v>33178</v>
      </c>
      <c r="B14" s="141">
        <v>22590</v>
      </c>
      <c r="C14" s="141">
        <v>174953</v>
      </c>
      <c r="D14" s="142">
        <f t="shared" si="2"/>
        <v>197543</v>
      </c>
      <c r="E14" s="141">
        <v>57</v>
      </c>
      <c r="F14" s="143">
        <v>18863</v>
      </c>
      <c r="G14" s="144">
        <f t="shared" si="0"/>
        <v>18920</v>
      </c>
      <c r="H14" s="145">
        <f t="shared" si="1"/>
        <v>216463</v>
      </c>
      <c r="N14" s="44"/>
      <c r="O14" s="44"/>
      <c r="P14" s="44"/>
      <c r="Q14" s="45"/>
      <c r="R14" s="44"/>
      <c r="S14" s="45"/>
    </row>
    <row r="15" spans="1:19" ht="16.5" customHeight="1">
      <c r="A15" s="10">
        <v>33208</v>
      </c>
      <c r="B15" s="141">
        <v>24970</v>
      </c>
      <c r="C15" s="141">
        <v>125423</v>
      </c>
      <c r="D15" s="142">
        <f t="shared" si="2"/>
        <v>150393</v>
      </c>
      <c r="E15" s="141">
        <v>0</v>
      </c>
      <c r="F15" s="143">
        <v>14059</v>
      </c>
      <c r="G15" s="144">
        <f t="shared" si="0"/>
        <v>14059</v>
      </c>
      <c r="H15" s="145">
        <f t="shared" si="1"/>
        <v>164452</v>
      </c>
      <c r="N15" s="44"/>
      <c r="O15" s="44"/>
      <c r="P15" s="44"/>
      <c r="Q15" s="45"/>
      <c r="R15" s="44"/>
      <c r="S15" s="45"/>
    </row>
    <row r="16" spans="1:19" ht="16.5" customHeight="1">
      <c r="A16" s="10">
        <v>33239</v>
      </c>
      <c r="B16" s="141">
        <v>25243</v>
      </c>
      <c r="C16" s="141">
        <v>136048</v>
      </c>
      <c r="D16" s="142">
        <f t="shared" si="2"/>
        <v>161291</v>
      </c>
      <c r="E16" s="141">
        <v>108</v>
      </c>
      <c r="F16" s="143">
        <v>9839</v>
      </c>
      <c r="G16" s="144">
        <f t="shared" si="0"/>
        <v>9947</v>
      </c>
      <c r="H16" s="145">
        <f t="shared" si="1"/>
        <v>171238</v>
      </c>
      <c r="N16" s="44"/>
      <c r="O16" s="44"/>
      <c r="P16" s="44"/>
      <c r="Q16" s="45"/>
      <c r="R16" s="44"/>
      <c r="S16" s="45"/>
    </row>
    <row r="17" spans="1:19" ht="16.5" customHeight="1">
      <c r="A17" s="10">
        <v>33270</v>
      </c>
      <c r="B17" s="141">
        <v>13830</v>
      </c>
      <c r="C17" s="141">
        <v>50309</v>
      </c>
      <c r="D17" s="142">
        <f t="shared" si="2"/>
        <v>64139</v>
      </c>
      <c r="E17" s="141">
        <v>0</v>
      </c>
      <c r="F17" s="143">
        <v>5335</v>
      </c>
      <c r="G17" s="144">
        <f t="shared" si="0"/>
        <v>5335</v>
      </c>
      <c r="H17" s="145">
        <f t="shared" si="1"/>
        <v>69474</v>
      </c>
      <c r="N17" s="44"/>
      <c r="O17" s="44"/>
      <c r="P17" s="44"/>
      <c r="Q17" s="45"/>
      <c r="R17" s="44"/>
      <c r="S17" s="45"/>
    </row>
    <row r="18" spans="1:19" ht="16.5" customHeight="1">
      <c r="A18" s="10">
        <v>33298</v>
      </c>
      <c r="B18" s="141">
        <v>7056</v>
      </c>
      <c r="C18" s="141">
        <v>136512</v>
      </c>
      <c r="D18" s="142">
        <f t="shared" si="2"/>
        <v>143568</v>
      </c>
      <c r="E18" s="141">
        <v>104</v>
      </c>
      <c r="F18" s="143">
        <v>11552</v>
      </c>
      <c r="G18" s="144">
        <f t="shared" si="0"/>
        <v>11656</v>
      </c>
      <c r="H18" s="145">
        <f t="shared" si="1"/>
        <v>155224</v>
      </c>
      <c r="N18" s="44"/>
      <c r="O18" s="44"/>
      <c r="P18" s="44"/>
      <c r="Q18" s="45"/>
      <c r="R18" s="44"/>
      <c r="S18" s="45"/>
    </row>
    <row r="19" spans="1:19" ht="16.5" customHeight="1">
      <c r="A19" s="10">
        <v>33329</v>
      </c>
      <c r="B19" s="141">
        <v>3382</v>
      </c>
      <c r="C19" s="141">
        <v>98402</v>
      </c>
      <c r="D19" s="142">
        <f t="shared" si="2"/>
        <v>101784</v>
      </c>
      <c r="E19" s="141">
        <v>21</v>
      </c>
      <c r="F19" s="143">
        <v>12540</v>
      </c>
      <c r="G19" s="144">
        <f t="shared" si="0"/>
        <v>12561</v>
      </c>
      <c r="H19" s="145">
        <f t="shared" si="1"/>
        <v>114345</v>
      </c>
      <c r="N19" s="44"/>
      <c r="O19" s="44"/>
      <c r="P19" s="44"/>
      <c r="Q19" s="45"/>
      <c r="R19" s="44"/>
      <c r="S19" s="45"/>
    </row>
    <row r="20" spans="1:19" ht="16.5" customHeight="1">
      <c r="A20" s="10">
        <v>33359</v>
      </c>
      <c r="B20" s="141">
        <v>9665</v>
      </c>
      <c r="C20" s="141">
        <v>96834</v>
      </c>
      <c r="D20" s="142">
        <f t="shared" si="2"/>
        <v>106499</v>
      </c>
      <c r="E20" s="141">
        <v>35</v>
      </c>
      <c r="F20" s="143">
        <v>11771</v>
      </c>
      <c r="G20" s="144">
        <f t="shared" si="0"/>
        <v>11806</v>
      </c>
      <c r="H20" s="145">
        <f t="shared" si="1"/>
        <v>118305</v>
      </c>
      <c r="N20" s="44"/>
      <c r="O20" s="44"/>
      <c r="P20" s="44"/>
      <c r="Q20" s="45"/>
      <c r="R20" s="44"/>
      <c r="S20" s="45"/>
    </row>
    <row r="21" spans="1:19" ht="16.5" customHeight="1">
      <c r="A21" s="10">
        <v>33390</v>
      </c>
      <c r="B21" s="141">
        <v>6449</v>
      </c>
      <c r="C21" s="141">
        <v>86807</v>
      </c>
      <c r="D21" s="142">
        <f t="shared" si="2"/>
        <v>93256</v>
      </c>
      <c r="E21" s="141">
        <v>0</v>
      </c>
      <c r="F21" s="143">
        <v>8474</v>
      </c>
      <c r="G21" s="144">
        <f t="shared" si="0"/>
        <v>8474</v>
      </c>
      <c r="H21" s="145">
        <f t="shared" si="1"/>
        <v>101730</v>
      </c>
      <c r="N21" s="44"/>
      <c r="O21" s="44"/>
      <c r="P21" s="44"/>
      <c r="Q21" s="45"/>
      <c r="R21" s="44"/>
      <c r="S21" s="45"/>
    </row>
    <row r="22" spans="1:19" ht="16.5" customHeight="1">
      <c r="A22" s="10">
        <v>33420</v>
      </c>
      <c r="B22" s="141">
        <v>9233</v>
      </c>
      <c r="C22" s="141">
        <v>80367</v>
      </c>
      <c r="D22" s="142">
        <f t="shared" si="2"/>
        <v>89600</v>
      </c>
      <c r="E22" s="141">
        <v>0</v>
      </c>
      <c r="F22" s="143">
        <v>9895</v>
      </c>
      <c r="G22" s="144">
        <f t="shared" si="0"/>
        <v>9895</v>
      </c>
      <c r="H22" s="145">
        <f t="shared" si="1"/>
        <v>99495</v>
      </c>
      <c r="N22" s="44"/>
      <c r="O22" s="44"/>
      <c r="P22" s="44"/>
      <c r="Q22" s="45"/>
      <c r="R22" s="44"/>
      <c r="S22" s="45"/>
    </row>
    <row r="23" spans="1:19" ht="16.5" customHeight="1">
      <c r="A23" s="10">
        <v>33451</v>
      </c>
      <c r="B23" s="141">
        <v>31346</v>
      </c>
      <c r="C23" s="141">
        <v>120031</v>
      </c>
      <c r="D23" s="142">
        <f t="shared" si="2"/>
        <v>151377</v>
      </c>
      <c r="E23" s="141">
        <v>58</v>
      </c>
      <c r="F23" s="143">
        <v>9384</v>
      </c>
      <c r="G23" s="144">
        <f t="shared" si="0"/>
        <v>9442</v>
      </c>
      <c r="H23" s="145">
        <f t="shared" si="1"/>
        <v>160819</v>
      </c>
      <c r="N23" s="44"/>
      <c r="O23" s="44"/>
      <c r="P23" s="44"/>
      <c r="Q23" s="45"/>
      <c r="R23" s="44"/>
      <c r="S23" s="45"/>
    </row>
    <row r="24" spans="1:19" ht="16.5" customHeight="1">
      <c r="A24" s="10">
        <v>33482</v>
      </c>
      <c r="B24" s="141">
        <v>18294</v>
      </c>
      <c r="C24" s="141">
        <v>92321</v>
      </c>
      <c r="D24" s="142">
        <f t="shared" si="2"/>
        <v>110615</v>
      </c>
      <c r="E24" s="141">
        <v>105</v>
      </c>
      <c r="F24" s="143">
        <v>6809.49</v>
      </c>
      <c r="G24" s="144">
        <f t="shared" si="0"/>
        <v>6914.49</v>
      </c>
      <c r="H24" s="145">
        <f t="shared" si="1"/>
        <v>117529.49</v>
      </c>
      <c r="N24" s="44"/>
      <c r="O24" s="44"/>
      <c r="P24" s="44"/>
      <c r="Q24" s="45"/>
      <c r="R24" s="44"/>
      <c r="S24" s="45"/>
    </row>
    <row r="25" spans="1:19" ht="16.5" customHeight="1">
      <c r="A25" s="10">
        <v>33512</v>
      </c>
      <c r="B25" s="141">
        <v>21451</v>
      </c>
      <c r="C25" s="141">
        <v>128600</v>
      </c>
      <c r="D25" s="142">
        <f t="shared" si="2"/>
        <v>150051</v>
      </c>
      <c r="E25" s="141">
        <v>3</v>
      </c>
      <c r="F25" s="143">
        <v>8601</v>
      </c>
      <c r="G25" s="144">
        <f t="shared" si="0"/>
        <v>8604</v>
      </c>
      <c r="H25" s="145">
        <f t="shared" si="1"/>
        <v>158655</v>
      </c>
      <c r="N25" s="44"/>
      <c r="O25" s="44"/>
      <c r="P25" s="44"/>
      <c r="Q25" s="45"/>
      <c r="R25" s="44"/>
      <c r="S25" s="45"/>
    </row>
    <row r="26" spans="1:19" ht="16.5" customHeight="1">
      <c r="A26" s="10">
        <v>33543</v>
      </c>
      <c r="B26" s="141">
        <v>15547</v>
      </c>
      <c r="C26" s="141">
        <v>134471</v>
      </c>
      <c r="D26" s="142">
        <f t="shared" si="2"/>
        <v>150018</v>
      </c>
      <c r="E26" s="141">
        <v>0</v>
      </c>
      <c r="F26" s="143">
        <v>8481</v>
      </c>
      <c r="G26" s="144">
        <f t="shared" si="0"/>
        <v>8481</v>
      </c>
      <c r="H26" s="145">
        <f t="shared" si="1"/>
        <v>158499</v>
      </c>
      <c r="N26" s="44"/>
      <c r="O26" s="44"/>
      <c r="P26" s="44"/>
      <c r="Q26" s="45"/>
      <c r="R26" s="44"/>
      <c r="S26" s="45"/>
    </row>
    <row r="27" spans="1:19" ht="16.5" customHeight="1">
      <c r="A27" s="10">
        <v>33573</v>
      </c>
      <c r="B27" s="141">
        <v>14835</v>
      </c>
      <c r="C27" s="141">
        <v>124156</v>
      </c>
      <c r="D27" s="142">
        <f t="shared" si="2"/>
        <v>138991</v>
      </c>
      <c r="E27" s="141">
        <v>60</v>
      </c>
      <c r="F27" s="143">
        <v>11629.49</v>
      </c>
      <c r="G27" s="144">
        <f t="shared" si="0"/>
        <v>11689.49</v>
      </c>
      <c r="H27" s="145">
        <f t="shared" si="1"/>
        <v>150680.49</v>
      </c>
      <c r="N27" s="44"/>
      <c r="O27" s="44"/>
      <c r="P27" s="44"/>
      <c r="Q27" s="45"/>
      <c r="R27" s="44"/>
      <c r="S27" s="45"/>
    </row>
    <row r="28" spans="1:19" ht="16.5" customHeight="1">
      <c r="A28" s="10">
        <v>33604</v>
      </c>
      <c r="B28" s="141">
        <v>12022</v>
      </c>
      <c r="C28" s="141">
        <v>126404</v>
      </c>
      <c r="D28" s="142">
        <f t="shared" si="2"/>
        <v>138426</v>
      </c>
      <c r="E28" s="141">
        <v>31</v>
      </c>
      <c r="F28" s="143">
        <v>9813</v>
      </c>
      <c r="G28" s="144">
        <f t="shared" si="0"/>
        <v>9844</v>
      </c>
      <c r="H28" s="145">
        <f t="shared" si="1"/>
        <v>148270</v>
      </c>
      <c r="N28" s="44"/>
      <c r="O28" s="44"/>
      <c r="P28" s="44"/>
      <c r="Q28" s="45"/>
      <c r="R28" s="44"/>
      <c r="S28" s="45"/>
    </row>
    <row r="29" spans="1:19" ht="16.5" customHeight="1">
      <c r="A29" s="10">
        <v>33635</v>
      </c>
      <c r="B29" s="141">
        <v>6201</v>
      </c>
      <c r="C29" s="141">
        <v>116860</v>
      </c>
      <c r="D29" s="142">
        <f t="shared" si="2"/>
        <v>123061</v>
      </c>
      <c r="E29" s="141">
        <v>64</v>
      </c>
      <c r="F29" s="143">
        <v>9321</v>
      </c>
      <c r="G29" s="144">
        <f t="shared" si="0"/>
        <v>9385</v>
      </c>
      <c r="H29" s="145">
        <f t="shared" si="1"/>
        <v>132446</v>
      </c>
      <c r="N29" s="44"/>
      <c r="O29" s="44"/>
      <c r="P29" s="44"/>
      <c r="Q29" s="45"/>
      <c r="R29" s="44"/>
      <c r="S29" s="45"/>
    </row>
    <row r="30" spans="1:19" ht="16.5" customHeight="1">
      <c r="A30" s="10">
        <v>33664</v>
      </c>
      <c r="B30" s="141">
        <v>4324</v>
      </c>
      <c r="C30" s="141">
        <v>78638</v>
      </c>
      <c r="D30" s="142">
        <f t="shared" si="2"/>
        <v>82962</v>
      </c>
      <c r="E30" s="141">
        <v>70</v>
      </c>
      <c r="F30" s="143">
        <v>11762</v>
      </c>
      <c r="G30" s="144">
        <f t="shared" si="0"/>
        <v>11832</v>
      </c>
      <c r="H30" s="145">
        <f t="shared" si="1"/>
        <v>94794</v>
      </c>
      <c r="N30" s="44"/>
      <c r="O30" s="44"/>
      <c r="P30" s="44"/>
      <c r="Q30" s="45"/>
      <c r="R30" s="44"/>
      <c r="S30" s="45"/>
    </row>
    <row r="31" spans="1:19" ht="16.5" customHeight="1">
      <c r="A31" s="10">
        <v>33695</v>
      </c>
      <c r="B31" s="141">
        <v>6224</v>
      </c>
      <c r="C31" s="141">
        <v>76194</v>
      </c>
      <c r="D31" s="142">
        <f t="shared" si="2"/>
        <v>82418</v>
      </c>
      <c r="E31" s="141">
        <v>31</v>
      </c>
      <c r="F31" s="143">
        <v>11510</v>
      </c>
      <c r="G31" s="144">
        <f t="shared" si="0"/>
        <v>11541</v>
      </c>
      <c r="H31" s="145">
        <f t="shared" si="1"/>
        <v>93959</v>
      </c>
      <c r="N31" s="44"/>
      <c r="O31" s="44"/>
      <c r="P31" s="44"/>
      <c r="Q31" s="45"/>
      <c r="R31" s="44"/>
      <c r="S31" s="45"/>
    </row>
    <row r="32" spans="1:19" ht="16.5" customHeight="1">
      <c r="A32" s="10">
        <v>33725</v>
      </c>
      <c r="B32" s="141">
        <v>5356</v>
      </c>
      <c r="C32" s="141">
        <v>65218</v>
      </c>
      <c r="D32" s="142">
        <f t="shared" si="2"/>
        <v>70574</v>
      </c>
      <c r="E32" s="141">
        <v>141</v>
      </c>
      <c r="F32" s="143">
        <v>10364</v>
      </c>
      <c r="G32" s="144">
        <f t="shared" si="0"/>
        <v>10505</v>
      </c>
      <c r="H32" s="145">
        <f t="shared" si="1"/>
        <v>81079</v>
      </c>
      <c r="N32" s="44"/>
      <c r="O32" s="44"/>
      <c r="P32" s="44"/>
      <c r="Q32" s="45"/>
      <c r="R32" s="44"/>
      <c r="S32" s="45"/>
    </row>
    <row r="33" spans="1:19" ht="16.5" customHeight="1">
      <c r="A33" s="10">
        <v>33756</v>
      </c>
      <c r="B33" s="141">
        <v>7119</v>
      </c>
      <c r="C33" s="141">
        <v>58106</v>
      </c>
      <c r="D33" s="142">
        <f t="shared" si="2"/>
        <v>65225</v>
      </c>
      <c r="E33" s="141">
        <v>63</v>
      </c>
      <c r="F33" s="143">
        <v>11044</v>
      </c>
      <c r="G33" s="144">
        <f t="shared" si="0"/>
        <v>11107</v>
      </c>
      <c r="H33" s="145">
        <f t="shared" si="1"/>
        <v>76332</v>
      </c>
      <c r="N33" s="44"/>
      <c r="O33" s="44"/>
      <c r="P33" s="44"/>
      <c r="Q33" s="45"/>
      <c r="R33" s="44"/>
      <c r="S33" s="45"/>
    </row>
    <row r="34" spans="1:19" ht="16.5" customHeight="1">
      <c r="A34" s="10">
        <v>33786</v>
      </c>
      <c r="B34" s="141">
        <v>11924</v>
      </c>
      <c r="C34" s="141">
        <v>62701</v>
      </c>
      <c r="D34" s="142">
        <f t="shared" si="2"/>
        <v>74625</v>
      </c>
      <c r="E34" s="141">
        <v>125</v>
      </c>
      <c r="F34" s="143">
        <v>16998</v>
      </c>
      <c r="G34" s="144">
        <f t="shared" si="0"/>
        <v>17123</v>
      </c>
      <c r="H34" s="145">
        <f t="shared" si="1"/>
        <v>91748</v>
      </c>
      <c r="N34" s="44"/>
      <c r="O34" s="44"/>
      <c r="P34" s="44"/>
      <c r="Q34" s="45"/>
      <c r="R34" s="44"/>
      <c r="S34" s="45"/>
    </row>
    <row r="35" spans="1:19" ht="16.5" customHeight="1">
      <c r="A35" s="10">
        <v>33817</v>
      </c>
      <c r="B35" s="141">
        <v>8902.49</v>
      </c>
      <c r="C35" s="141">
        <v>55161.49</v>
      </c>
      <c r="D35" s="142">
        <f t="shared" si="2"/>
        <v>64063.979999999996</v>
      </c>
      <c r="E35" s="141">
        <v>222.49</v>
      </c>
      <c r="F35" s="143">
        <v>11410</v>
      </c>
      <c r="G35" s="144">
        <f t="shared" si="0"/>
        <v>11632.49</v>
      </c>
      <c r="H35" s="145">
        <f t="shared" si="1"/>
        <v>75696.47</v>
      </c>
      <c r="N35" s="44"/>
      <c r="O35" s="44"/>
      <c r="P35" s="44"/>
      <c r="Q35" s="45"/>
      <c r="R35" s="44"/>
      <c r="S35" s="45"/>
    </row>
    <row r="36" spans="1:19" ht="16.5" customHeight="1">
      <c r="A36" s="10">
        <v>33848</v>
      </c>
      <c r="B36" s="141">
        <v>7147.49</v>
      </c>
      <c r="C36" s="141">
        <v>44005.49</v>
      </c>
      <c r="D36" s="142">
        <f t="shared" si="2"/>
        <v>51152.979999999996</v>
      </c>
      <c r="E36" s="141">
        <v>128.49</v>
      </c>
      <c r="F36" s="143">
        <v>17610</v>
      </c>
      <c r="G36" s="144">
        <f t="shared" si="0"/>
        <v>17738.490000000002</v>
      </c>
      <c r="H36" s="145">
        <f t="shared" si="1"/>
        <v>68891.47</v>
      </c>
      <c r="N36" s="44"/>
      <c r="O36" s="44"/>
      <c r="P36" s="44"/>
      <c r="Q36" s="45"/>
      <c r="R36" s="44"/>
      <c r="S36" s="45"/>
    </row>
    <row r="37" spans="1:19" ht="16.5" customHeight="1">
      <c r="A37" s="10">
        <v>33878</v>
      </c>
      <c r="B37" s="141">
        <v>7988.45</v>
      </c>
      <c r="C37" s="141">
        <v>55748.45</v>
      </c>
      <c r="D37" s="142">
        <f t="shared" si="2"/>
        <v>63736.899999999994</v>
      </c>
      <c r="E37" s="141">
        <v>142.44999999999999</v>
      </c>
      <c r="F37" s="143">
        <v>16862</v>
      </c>
      <c r="G37" s="144">
        <f t="shared" si="0"/>
        <v>17004.45</v>
      </c>
      <c r="H37" s="145">
        <f t="shared" si="1"/>
        <v>80741.349999999991</v>
      </c>
      <c r="N37" s="44"/>
      <c r="O37" s="44"/>
      <c r="P37" s="44"/>
      <c r="Q37" s="45"/>
      <c r="R37" s="44"/>
      <c r="S37" s="45"/>
    </row>
    <row r="38" spans="1:19" ht="16.5" customHeight="1">
      <c r="A38" s="10">
        <v>33909</v>
      </c>
      <c r="B38" s="141">
        <v>2891.45</v>
      </c>
      <c r="C38" s="141">
        <v>43276.45</v>
      </c>
      <c r="D38" s="142">
        <f t="shared" si="2"/>
        <v>46167.899999999994</v>
      </c>
      <c r="E38" s="141">
        <v>149.44999999999999</v>
      </c>
      <c r="F38" s="143">
        <v>15446</v>
      </c>
      <c r="G38" s="144">
        <f t="shared" si="0"/>
        <v>15595.45</v>
      </c>
      <c r="H38" s="145">
        <f t="shared" si="1"/>
        <v>61763.349999999991</v>
      </c>
      <c r="N38" s="44"/>
      <c r="O38" s="44"/>
      <c r="P38" s="44"/>
      <c r="Q38" s="45"/>
      <c r="R38" s="44"/>
      <c r="S38" s="45"/>
    </row>
    <row r="39" spans="1:19" ht="16.5" customHeight="1">
      <c r="A39" s="10">
        <v>33939</v>
      </c>
      <c r="B39" s="141">
        <v>3980.45</v>
      </c>
      <c r="C39" s="141">
        <v>68911.45</v>
      </c>
      <c r="D39" s="142">
        <f t="shared" si="2"/>
        <v>72891.899999999994</v>
      </c>
      <c r="E39" s="141">
        <v>154.44999999999999</v>
      </c>
      <c r="F39" s="143">
        <v>19324</v>
      </c>
      <c r="G39" s="144">
        <f t="shared" si="0"/>
        <v>19478.45</v>
      </c>
      <c r="H39" s="145">
        <f t="shared" si="1"/>
        <v>92370.349999999991</v>
      </c>
      <c r="N39" s="44"/>
      <c r="O39" s="44"/>
      <c r="P39" s="44"/>
      <c r="Q39" s="45"/>
      <c r="R39" s="44"/>
      <c r="S39" s="45"/>
    </row>
    <row r="40" spans="1:19" ht="16.5" customHeight="1">
      <c r="A40" s="10">
        <v>33970</v>
      </c>
      <c r="B40" s="141">
        <v>1224.45</v>
      </c>
      <c r="C40" s="141">
        <v>35147.449999999997</v>
      </c>
      <c r="D40" s="142">
        <f t="shared" si="2"/>
        <v>36371.899999999994</v>
      </c>
      <c r="E40" s="141">
        <v>29.45</v>
      </c>
      <c r="F40" s="143">
        <v>11272</v>
      </c>
      <c r="G40" s="144">
        <f t="shared" si="0"/>
        <v>11301.45</v>
      </c>
      <c r="H40" s="145">
        <f t="shared" si="1"/>
        <v>47673.349999999991</v>
      </c>
      <c r="N40" s="44"/>
      <c r="O40" s="44"/>
      <c r="P40" s="44"/>
      <c r="Q40" s="45"/>
      <c r="R40" s="44"/>
      <c r="S40" s="45"/>
    </row>
    <row r="41" spans="1:19" ht="16.5" customHeight="1">
      <c r="A41" s="10">
        <v>34001</v>
      </c>
      <c r="B41" s="141">
        <v>1015.5</v>
      </c>
      <c r="C41" s="141">
        <v>61361.45</v>
      </c>
      <c r="D41" s="142">
        <f t="shared" si="2"/>
        <v>62376.95</v>
      </c>
      <c r="E41" s="141">
        <v>49.45</v>
      </c>
      <c r="F41" s="143">
        <v>16448</v>
      </c>
      <c r="G41" s="144">
        <f t="shared" si="0"/>
        <v>16497.45</v>
      </c>
      <c r="H41" s="145">
        <f t="shared" si="1"/>
        <v>78874.399999999994</v>
      </c>
      <c r="N41" s="44"/>
      <c r="O41" s="44"/>
      <c r="P41" s="44"/>
      <c r="Q41" s="45"/>
      <c r="R41" s="44"/>
      <c r="S41" s="45"/>
    </row>
    <row r="42" spans="1:19" ht="16.5" customHeight="1">
      <c r="A42" s="10">
        <v>34029</v>
      </c>
      <c r="B42" s="141">
        <v>2700.659999</v>
      </c>
      <c r="C42" s="141">
        <v>80058.45</v>
      </c>
      <c r="D42" s="142">
        <f t="shared" si="2"/>
        <v>82759.109998999993</v>
      </c>
      <c r="E42" s="141">
        <v>35.450000000000003</v>
      </c>
      <c r="F42" s="143">
        <v>18855</v>
      </c>
      <c r="G42" s="144">
        <f t="shared" si="0"/>
        <v>18890.45</v>
      </c>
      <c r="H42" s="145">
        <f t="shared" si="1"/>
        <v>101649.55999899999</v>
      </c>
      <c r="N42" s="44"/>
      <c r="O42" s="44"/>
      <c r="P42" s="44"/>
      <c r="Q42" s="45"/>
      <c r="R42" s="44"/>
      <c r="S42" s="45"/>
    </row>
    <row r="43" spans="1:19" ht="16.5" customHeight="1">
      <c r="A43" s="10">
        <v>34060</v>
      </c>
      <c r="B43" s="141">
        <v>5292.4999989999997</v>
      </c>
      <c r="C43" s="141">
        <v>53556.45</v>
      </c>
      <c r="D43" s="142">
        <f t="shared" si="2"/>
        <v>58848.949998999997</v>
      </c>
      <c r="E43" s="141">
        <v>11</v>
      </c>
      <c r="F43" s="143">
        <v>11820</v>
      </c>
      <c r="G43" s="144">
        <f t="shared" si="0"/>
        <v>11831</v>
      </c>
      <c r="H43" s="145">
        <f t="shared" si="1"/>
        <v>70679.949999000004</v>
      </c>
      <c r="N43" s="44"/>
      <c r="O43" s="44"/>
      <c r="P43" s="44"/>
      <c r="Q43" s="45"/>
      <c r="R43" s="44"/>
      <c r="S43" s="45"/>
    </row>
    <row r="44" spans="1:19" ht="16.5" customHeight="1">
      <c r="A44" s="10">
        <v>34090</v>
      </c>
      <c r="B44" s="141">
        <v>7111.4999989999997</v>
      </c>
      <c r="C44" s="141">
        <v>40982.449999999997</v>
      </c>
      <c r="D44" s="142">
        <f t="shared" si="2"/>
        <v>48093.949998999997</v>
      </c>
      <c r="E44" s="141">
        <v>0</v>
      </c>
      <c r="F44" s="143">
        <v>14972</v>
      </c>
      <c r="G44" s="144">
        <f t="shared" si="0"/>
        <v>14972</v>
      </c>
      <c r="H44" s="145">
        <f t="shared" si="1"/>
        <v>63065.949998999997</v>
      </c>
      <c r="N44" s="44"/>
      <c r="O44" s="44"/>
      <c r="P44" s="44"/>
      <c r="Q44" s="45"/>
      <c r="R44" s="44"/>
      <c r="S44" s="45"/>
    </row>
    <row r="45" spans="1:19" ht="16.5" customHeight="1">
      <c r="A45" s="10">
        <v>34121</v>
      </c>
      <c r="B45" s="141">
        <v>13052.499999899999</v>
      </c>
      <c r="C45" s="141">
        <v>46408.45</v>
      </c>
      <c r="D45" s="142">
        <f t="shared" si="2"/>
        <v>59460.949999899996</v>
      </c>
      <c r="E45" s="141">
        <v>66.45</v>
      </c>
      <c r="F45" s="143">
        <v>17048</v>
      </c>
      <c r="G45" s="144">
        <f t="shared" si="0"/>
        <v>17114.45</v>
      </c>
      <c r="H45" s="145">
        <f t="shared" si="1"/>
        <v>76575.399999899993</v>
      </c>
      <c r="N45" s="44"/>
      <c r="O45" s="44"/>
      <c r="P45" s="44"/>
      <c r="Q45" s="45"/>
      <c r="R45" s="44"/>
      <c r="S45" s="45"/>
    </row>
    <row r="46" spans="1:19" ht="16.5" customHeight="1">
      <c r="A46" s="10">
        <v>34151</v>
      </c>
      <c r="B46" s="141">
        <v>24245.499999</v>
      </c>
      <c r="C46" s="141">
        <v>55815.45</v>
      </c>
      <c r="D46" s="142">
        <f t="shared" si="2"/>
        <v>80060.949999000004</v>
      </c>
      <c r="E46" s="141">
        <v>119.45</v>
      </c>
      <c r="F46" s="143">
        <v>11934</v>
      </c>
      <c r="G46" s="144">
        <f t="shared" si="0"/>
        <v>12053.45</v>
      </c>
      <c r="H46" s="145">
        <f t="shared" si="1"/>
        <v>92114.399999000001</v>
      </c>
      <c r="N46" s="44"/>
      <c r="O46" s="44"/>
      <c r="P46" s="44"/>
      <c r="Q46" s="45"/>
      <c r="R46" s="44"/>
      <c r="S46" s="45"/>
    </row>
    <row r="47" spans="1:19" ht="16.5" customHeight="1">
      <c r="A47" s="10">
        <v>34182</v>
      </c>
      <c r="B47" s="141">
        <v>23921.499999899999</v>
      </c>
      <c r="C47" s="141">
        <v>73533.45</v>
      </c>
      <c r="D47" s="142">
        <f t="shared" si="2"/>
        <v>97454.949999899996</v>
      </c>
      <c r="E47" s="141">
        <v>3.45</v>
      </c>
      <c r="F47" s="143">
        <v>18292</v>
      </c>
      <c r="G47" s="144">
        <f t="shared" si="0"/>
        <v>18295.45</v>
      </c>
      <c r="H47" s="145">
        <f t="shared" si="1"/>
        <v>115750.39999989999</v>
      </c>
      <c r="N47" s="44"/>
      <c r="O47" s="44"/>
      <c r="P47" s="44"/>
      <c r="Q47" s="45"/>
      <c r="R47" s="44"/>
      <c r="S47" s="45"/>
    </row>
    <row r="48" spans="1:19" ht="16.5" customHeight="1">
      <c r="A48" s="10">
        <v>34213</v>
      </c>
      <c r="B48" s="141">
        <v>21661.499999</v>
      </c>
      <c r="C48" s="141">
        <v>123394.45</v>
      </c>
      <c r="D48" s="142">
        <f t="shared" si="2"/>
        <v>145055.949999</v>
      </c>
      <c r="E48" s="141">
        <v>19.45</v>
      </c>
      <c r="F48" s="143">
        <v>24470</v>
      </c>
      <c r="G48" s="144">
        <f t="shared" si="0"/>
        <v>24489.45</v>
      </c>
      <c r="H48" s="145">
        <f t="shared" si="1"/>
        <v>169545.39999900002</v>
      </c>
      <c r="N48" s="44"/>
      <c r="O48" s="44"/>
      <c r="P48" s="44"/>
      <c r="Q48" s="45"/>
      <c r="R48" s="44"/>
      <c r="S48" s="45"/>
    </row>
    <row r="49" spans="1:19" ht="16.5" customHeight="1">
      <c r="A49" s="10">
        <v>34243</v>
      </c>
      <c r="B49" s="141">
        <v>15116.499999899999</v>
      </c>
      <c r="C49" s="141">
        <v>94967.45</v>
      </c>
      <c r="D49" s="142">
        <f t="shared" si="2"/>
        <v>110083.9499999</v>
      </c>
      <c r="E49" s="141">
        <v>18.45</v>
      </c>
      <c r="F49" s="143">
        <v>20417</v>
      </c>
      <c r="G49" s="144">
        <f t="shared" si="0"/>
        <v>20435.45</v>
      </c>
      <c r="H49" s="145">
        <f t="shared" si="1"/>
        <v>130519.39999989999</v>
      </c>
      <c r="N49" s="44"/>
      <c r="O49" s="44"/>
      <c r="P49" s="44"/>
      <c r="Q49" s="45"/>
      <c r="R49" s="44"/>
      <c r="S49" s="45"/>
    </row>
    <row r="50" spans="1:19" ht="16.5" customHeight="1">
      <c r="A50" s="10">
        <v>34274</v>
      </c>
      <c r="B50" s="141">
        <v>9773.4999989999997</v>
      </c>
      <c r="C50" s="141">
        <v>81585</v>
      </c>
      <c r="D50" s="142">
        <f t="shared" si="2"/>
        <v>91358.499998999992</v>
      </c>
      <c r="E50" s="141">
        <v>32.450000000000003</v>
      </c>
      <c r="F50" s="143">
        <v>23637</v>
      </c>
      <c r="G50" s="144">
        <f t="shared" si="0"/>
        <v>23669.45</v>
      </c>
      <c r="H50" s="145">
        <f t="shared" si="1"/>
        <v>115027.94999899999</v>
      </c>
      <c r="N50" s="44"/>
      <c r="O50" s="44"/>
      <c r="P50" s="44"/>
      <c r="Q50" s="45"/>
      <c r="R50" s="44"/>
      <c r="S50" s="45"/>
    </row>
    <row r="51" spans="1:19" ht="16.5" customHeight="1">
      <c r="A51" s="10">
        <v>34304</v>
      </c>
      <c r="B51" s="141">
        <v>18513.49999</v>
      </c>
      <c r="C51" s="141">
        <v>109827.49</v>
      </c>
      <c r="D51" s="142">
        <f t="shared" si="2"/>
        <v>128340.98999</v>
      </c>
      <c r="E51" s="141">
        <v>3.45</v>
      </c>
      <c r="F51" s="143">
        <v>25901</v>
      </c>
      <c r="G51" s="144">
        <f t="shared" si="0"/>
        <v>25904.45</v>
      </c>
      <c r="H51" s="145">
        <f t="shared" si="1"/>
        <v>154245.43999000001</v>
      </c>
      <c r="N51" s="44"/>
      <c r="O51" s="44"/>
      <c r="P51" s="44"/>
      <c r="Q51" s="45"/>
      <c r="R51" s="44"/>
      <c r="S51" s="45"/>
    </row>
    <row r="52" spans="1:19" ht="16.5" customHeight="1">
      <c r="A52" s="10">
        <v>34335</v>
      </c>
      <c r="B52" s="141">
        <v>8096.3490200000006</v>
      </c>
      <c r="C52" s="141">
        <v>100591.10849000019</v>
      </c>
      <c r="D52" s="142">
        <f t="shared" si="2"/>
        <v>108687.45751000018</v>
      </c>
      <c r="E52" s="141">
        <v>22.6572</v>
      </c>
      <c r="F52" s="143">
        <v>23097</v>
      </c>
      <c r="G52" s="144">
        <f t="shared" si="0"/>
        <v>23119.657200000001</v>
      </c>
      <c r="H52" s="145">
        <f t="shared" si="1"/>
        <v>131807.11471000017</v>
      </c>
      <c r="N52" s="44"/>
      <c r="O52" s="44"/>
      <c r="P52" s="44"/>
      <c r="Q52" s="45"/>
      <c r="R52" s="44"/>
      <c r="S52" s="45"/>
    </row>
    <row r="53" spans="1:19" ht="16.5" customHeight="1">
      <c r="A53" s="10">
        <v>34366</v>
      </c>
      <c r="B53" s="141">
        <v>5308.7178400000003</v>
      </c>
      <c r="C53" s="141">
        <v>91507.934800000163</v>
      </c>
      <c r="D53" s="142">
        <f t="shared" si="2"/>
        <v>96816.65264000016</v>
      </c>
      <c r="E53" s="141">
        <v>9.2059200000000008</v>
      </c>
      <c r="F53" s="143">
        <v>23873.45</v>
      </c>
      <c r="G53" s="144">
        <f t="shared" si="0"/>
        <v>23882.655920000001</v>
      </c>
      <c r="H53" s="145">
        <f t="shared" si="1"/>
        <v>120699.30856000017</v>
      </c>
      <c r="N53" s="44"/>
      <c r="O53" s="44"/>
      <c r="P53" s="44"/>
      <c r="Q53" s="45"/>
      <c r="R53" s="44"/>
      <c r="S53" s="45"/>
    </row>
    <row r="54" spans="1:19" ht="16.5" customHeight="1">
      <c r="A54" s="10">
        <v>34394</v>
      </c>
      <c r="B54" s="141">
        <v>2990.8948799999998</v>
      </c>
      <c r="C54" s="141">
        <v>94353.386120000185</v>
      </c>
      <c r="D54" s="142">
        <f t="shared" si="2"/>
        <v>97344.281000000192</v>
      </c>
      <c r="E54" s="141">
        <v>0</v>
      </c>
      <c r="F54" s="143">
        <v>23960.45</v>
      </c>
      <c r="G54" s="144">
        <f t="shared" si="0"/>
        <v>23960.45</v>
      </c>
      <c r="H54" s="145">
        <f t="shared" si="1"/>
        <v>121304.73100000019</v>
      </c>
      <c r="N54" s="44"/>
      <c r="O54" s="44"/>
      <c r="P54" s="44"/>
      <c r="Q54" s="45"/>
      <c r="R54" s="44"/>
      <c r="S54" s="45"/>
    </row>
    <row r="55" spans="1:19" ht="16.5" customHeight="1">
      <c r="A55" s="10">
        <v>34425</v>
      </c>
      <c r="B55" s="141">
        <v>3214.6414100000002</v>
      </c>
      <c r="C55" s="141">
        <v>53092.00392000001</v>
      </c>
      <c r="D55" s="142">
        <f t="shared" si="2"/>
        <v>56306.645330000014</v>
      </c>
      <c r="E55" s="141">
        <v>84.974159999999998</v>
      </c>
      <c r="F55" s="143">
        <v>21818.45</v>
      </c>
      <c r="G55" s="144">
        <f t="shared" si="0"/>
        <v>21903.424160000002</v>
      </c>
      <c r="H55" s="145">
        <f t="shared" si="1"/>
        <v>78210.069490000024</v>
      </c>
      <c r="N55" s="44"/>
      <c r="O55" s="44"/>
      <c r="P55" s="44"/>
      <c r="Q55" s="45"/>
      <c r="R55" s="44"/>
      <c r="S55" s="45"/>
    </row>
    <row r="56" spans="1:19" ht="16.5" customHeight="1">
      <c r="A56" s="10">
        <v>34455</v>
      </c>
      <c r="B56" s="141">
        <v>7883.7614999999978</v>
      </c>
      <c r="C56" s="141">
        <v>75994.689990000115</v>
      </c>
      <c r="D56" s="142">
        <f t="shared" si="2"/>
        <v>83878.451490000109</v>
      </c>
      <c r="E56" s="141">
        <v>135.00123000000002</v>
      </c>
      <c r="F56" s="143">
        <v>23461</v>
      </c>
      <c r="G56" s="144">
        <f t="shared" si="0"/>
        <v>23596.001230000002</v>
      </c>
      <c r="H56" s="145">
        <f t="shared" si="1"/>
        <v>107474.45272000012</v>
      </c>
      <c r="N56" s="44"/>
      <c r="O56" s="44"/>
      <c r="P56" s="44"/>
      <c r="Q56" s="45"/>
      <c r="R56" s="44"/>
      <c r="S56" s="45"/>
    </row>
    <row r="57" spans="1:19" ht="16.5" customHeight="1">
      <c r="A57" s="10">
        <v>34486</v>
      </c>
      <c r="B57" s="141">
        <v>19852.210840000014</v>
      </c>
      <c r="C57" s="141">
        <v>96476.261769999997</v>
      </c>
      <c r="D57" s="142">
        <f t="shared" si="2"/>
        <v>116328.47261000001</v>
      </c>
      <c r="E57" s="141">
        <v>93.653899999999993</v>
      </c>
      <c r="F57" s="143">
        <v>19196</v>
      </c>
      <c r="G57" s="144">
        <f t="shared" si="0"/>
        <v>19289.653900000001</v>
      </c>
      <c r="H57" s="145">
        <f t="shared" si="1"/>
        <v>135618.12651</v>
      </c>
      <c r="N57" s="44"/>
      <c r="O57" s="44"/>
      <c r="P57" s="44"/>
      <c r="Q57" s="45"/>
      <c r="R57" s="44"/>
      <c r="S57" s="45"/>
    </row>
    <row r="58" spans="1:19" ht="16.5" customHeight="1">
      <c r="A58" s="10">
        <v>34516</v>
      </c>
      <c r="B58" s="141">
        <v>34535.659139999996</v>
      </c>
      <c r="C58" s="141">
        <v>114775.57460000007</v>
      </c>
      <c r="D58" s="142">
        <f t="shared" si="2"/>
        <v>149311.23374000005</v>
      </c>
      <c r="E58" s="141">
        <v>63.90558</v>
      </c>
      <c r="F58" s="143">
        <v>27563</v>
      </c>
      <c r="G58" s="144">
        <f t="shared" si="0"/>
        <v>27626.905579999999</v>
      </c>
      <c r="H58" s="145">
        <f t="shared" si="1"/>
        <v>176938.13932000005</v>
      </c>
      <c r="N58" s="44"/>
      <c r="O58" s="44"/>
      <c r="P58" s="44"/>
      <c r="Q58" s="45"/>
      <c r="R58" s="44"/>
      <c r="S58" s="45"/>
    </row>
    <row r="59" spans="1:19" ht="16.5" customHeight="1">
      <c r="A59" s="10">
        <v>34547</v>
      </c>
      <c r="B59" s="141">
        <v>50974.892469999984</v>
      </c>
      <c r="C59" s="141">
        <v>226191.03052999984</v>
      </c>
      <c r="D59" s="142">
        <f t="shared" si="2"/>
        <v>277165.92299999984</v>
      </c>
      <c r="E59" s="141">
        <v>19.98366</v>
      </c>
      <c r="F59" s="143">
        <v>31917</v>
      </c>
      <c r="G59" s="144">
        <f t="shared" si="0"/>
        <v>31936.983660000002</v>
      </c>
      <c r="H59" s="145">
        <f t="shared" si="1"/>
        <v>309102.90665999986</v>
      </c>
      <c r="N59" s="44"/>
      <c r="O59" s="44"/>
      <c r="P59" s="44"/>
      <c r="Q59" s="45"/>
      <c r="R59" s="44"/>
      <c r="S59" s="45"/>
    </row>
    <row r="60" spans="1:19" ht="16.5" customHeight="1">
      <c r="A60" s="10">
        <v>34578</v>
      </c>
      <c r="B60" s="141">
        <v>49737.411249999997</v>
      </c>
      <c r="C60" s="141">
        <v>208559.3536299995</v>
      </c>
      <c r="D60" s="142">
        <f t="shared" si="2"/>
        <v>258296.76487999951</v>
      </c>
      <c r="E60" s="141">
        <v>99.513120000000001</v>
      </c>
      <c r="F60" s="143">
        <v>31679</v>
      </c>
      <c r="G60" s="144">
        <f t="shared" si="0"/>
        <v>31778.51312</v>
      </c>
      <c r="H60" s="145">
        <f t="shared" si="1"/>
        <v>290075.27799999953</v>
      </c>
      <c r="N60" s="44"/>
      <c r="O60" s="44"/>
      <c r="P60" s="44"/>
      <c r="Q60" s="45"/>
      <c r="R60" s="44"/>
      <c r="S60" s="45"/>
    </row>
    <row r="61" spans="1:19" ht="16.5" customHeight="1">
      <c r="A61" s="10">
        <v>34608</v>
      </c>
      <c r="B61" s="141">
        <v>48308.201399999991</v>
      </c>
      <c r="C61" s="141">
        <v>300402.27829000039</v>
      </c>
      <c r="D61" s="142">
        <f t="shared" si="2"/>
        <v>348710.47969000041</v>
      </c>
      <c r="E61" s="141">
        <v>199.70064000000002</v>
      </c>
      <c r="F61" s="143">
        <v>37288</v>
      </c>
      <c r="G61" s="144">
        <f t="shared" si="0"/>
        <v>37487.700640000003</v>
      </c>
      <c r="H61" s="145">
        <f t="shared" si="1"/>
        <v>386198.18033000041</v>
      </c>
      <c r="N61" s="44"/>
      <c r="O61" s="44"/>
      <c r="P61" s="44"/>
      <c r="Q61" s="45"/>
      <c r="R61" s="44"/>
      <c r="S61" s="45"/>
    </row>
    <row r="62" spans="1:19" ht="16.5" customHeight="1">
      <c r="A62" s="10">
        <v>34639</v>
      </c>
      <c r="B62" s="141">
        <v>39789.676909999987</v>
      </c>
      <c r="C62" s="141">
        <v>298943.39172999962</v>
      </c>
      <c r="D62" s="142">
        <f t="shared" si="2"/>
        <v>338733.0686399996</v>
      </c>
      <c r="E62" s="141">
        <v>65.965999999999994</v>
      </c>
      <c r="F62" s="143">
        <v>41262</v>
      </c>
      <c r="G62" s="144">
        <f t="shared" si="0"/>
        <v>41327.966</v>
      </c>
      <c r="H62" s="145">
        <f t="shared" si="1"/>
        <v>380061.03463999962</v>
      </c>
      <c r="N62" s="44"/>
      <c r="O62" s="44"/>
      <c r="P62" s="44"/>
      <c r="Q62" s="45"/>
      <c r="R62" s="44"/>
      <c r="S62" s="45"/>
    </row>
    <row r="63" spans="1:19" ht="16.5" customHeight="1">
      <c r="A63" s="10">
        <v>34669</v>
      </c>
      <c r="B63" s="141">
        <v>37979.063249999992</v>
      </c>
      <c r="C63" s="141">
        <v>225810.80209000019</v>
      </c>
      <c r="D63" s="142">
        <f t="shared" si="2"/>
        <v>263789.86534000019</v>
      </c>
      <c r="E63" s="141">
        <v>75.193850000000012</v>
      </c>
      <c r="F63" s="143">
        <v>40734</v>
      </c>
      <c r="G63" s="144">
        <f t="shared" si="0"/>
        <v>40809.193850000003</v>
      </c>
      <c r="H63" s="145">
        <f t="shared" si="1"/>
        <v>304599.05919000017</v>
      </c>
      <c r="N63" s="44"/>
      <c r="O63" s="44"/>
      <c r="P63" s="44"/>
      <c r="Q63" s="45"/>
      <c r="R63" s="44"/>
      <c r="S63" s="45"/>
    </row>
    <row r="64" spans="1:19" ht="16.5" customHeight="1">
      <c r="A64" s="10">
        <v>34700</v>
      </c>
      <c r="B64" s="141">
        <v>18558</v>
      </c>
      <c r="C64" s="141">
        <v>137612</v>
      </c>
      <c r="D64" s="142">
        <f t="shared" si="2"/>
        <v>156170</v>
      </c>
      <c r="E64" s="141">
        <v>249</v>
      </c>
      <c r="F64" s="143">
        <v>25135</v>
      </c>
      <c r="G64" s="144">
        <f t="shared" si="0"/>
        <v>25384</v>
      </c>
      <c r="H64" s="145">
        <f t="shared" si="1"/>
        <v>181554</v>
      </c>
      <c r="N64" s="44"/>
      <c r="O64" s="44"/>
      <c r="P64" s="44"/>
      <c r="Q64" s="45"/>
      <c r="R64" s="44"/>
      <c r="S64" s="45"/>
    </row>
    <row r="65" spans="1:19" ht="16.5" customHeight="1">
      <c r="A65" s="10">
        <v>34731</v>
      </c>
      <c r="B65" s="141">
        <v>11225</v>
      </c>
      <c r="C65" s="141">
        <v>124048</v>
      </c>
      <c r="D65" s="142">
        <f t="shared" si="2"/>
        <v>135273</v>
      </c>
      <c r="E65" s="141">
        <v>283</v>
      </c>
      <c r="F65" s="143">
        <v>33413.455000000002</v>
      </c>
      <c r="G65" s="144">
        <f t="shared" si="0"/>
        <v>33696.455000000002</v>
      </c>
      <c r="H65" s="145">
        <f t="shared" si="1"/>
        <v>168969.45500000002</v>
      </c>
      <c r="N65" s="44"/>
      <c r="O65" s="44"/>
      <c r="P65" s="44"/>
      <c r="Q65" s="45"/>
      <c r="R65" s="44"/>
      <c r="S65" s="45"/>
    </row>
    <row r="66" spans="1:19" ht="16.5" customHeight="1">
      <c r="A66" s="10">
        <v>34759</v>
      </c>
      <c r="B66" s="141">
        <v>7179</v>
      </c>
      <c r="C66" s="141">
        <v>156178</v>
      </c>
      <c r="D66" s="142">
        <f t="shared" si="2"/>
        <v>163357</v>
      </c>
      <c r="E66" s="141">
        <v>16</v>
      </c>
      <c r="F66" s="143">
        <v>35744</v>
      </c>
      <c r="G66" s="144">
        <f t="shared" si="0"/>
        <v>35760</v>
      </c>
      <c r="H66" s="145">
        <f t="shared" si="1"/>
        <v>199117</v>
      </c>
      <c r="N66" s="44"/>
      <c r="O66" s="44"/>
      <c r="P66" s="44"/>
      <c r="Q66" s="45"/>
      <c r="R66" s="44"/>
      <c r="S66" s="45"/>
    </row>
    <row r="67" spans="1:19" ht="16.5" customHeight="1">
      <c r="A67" s="10">
        <v>34790</v>
      </c>
      <c r="B67" s="141">
        <v>13913.49</v>
      </c>
      <c r="C67" s="141">
        <v>171250.49</v>
      </c>
      <c r="D67" s="142">
        <f t="shared" si="2"/>
        <v>185163.97999999998</v>
      </c>
      <c r="E67" s="141">
        <v>300.49</v>
      </c>
      <c r="F67" s="143">
        <v>28998</v>
      </c>
      <c r="G67" s="144">
        <f t="shared" si="0"/>
        <v>29298.49</v>
      </c>
      <c r="H67" s="145">
        <f t="shared" si="1"/>
        <v>214462.46999999997</v>
      </c>
      <c r="N67" s="44"/>
      <c r="O67" s="44"/>
      <c r="P67" s="44"/>
      <c r="Q67" s="45"/>
      <c r="R67" s="44"/>
      <c r="S67" s="45"/>
    </row>
    <row r="68" spans="1:19" ht="16.5" customHeight="1">
      <c r="A68" s="10">
        <v>34820</v>
      </c>
      <c r="B68" s="141">
        <v>12394.49</v>
      </c>
      <c r="C68" s="141">
        <v>179580.49</v>
      </c>
      <c r="D68" s="142">
        <f t="shared" si="2"/>
        <v>191974.97999999998</v>
      </c>
      <c r="E68" s="141">
        <v>78.489999999999995</v>
      </c>
      <c r="F68" s="143">
        <v>27793</v>
      </c>
      <c r="G68" s="144">
        <f t="shared" si="0"/>
        <v>27871.49</v>
      </c>
      <c r="H68" s="145">
        <f t="shared" si="1"/>
        <v>219846.46999999997</v>
      </c>
      <c r="N68" s="44"/>
      <c r="O68" s="44"/>
      <c r="P68" s="44"/>
      <c r="Q68" s="45"/>
      <c r="R68" s="44"/>
      <c r="S68" s="45"/>
    </row>
    <row r="69" spans="1:19" ht="16.5" customHeight="1">
      <c r="A69" s="10">
        <v>34851</v>
      </c>
      <c r="B69" s="141">
        <v>24842</v>
      </c>
      <c r="C69" s="141">
        <v>198087.49</v>
      </c>
      <c r="D69" s="142">
        <f t="shared" si="2"/>
        <v>222929.49</v>
      </c>
      <c r="E69" s="141">
        <v>280</v>
      </c>
      <c r="F69" s="143">
        <v>64157.256999999998</v>
      </c>
      <c r="G69" s="144">
        <f t="shared" ref="G69:G132" si="3">E69+F69</f>
        <v>64437.256999999998</v>
      </c>
      <c r="H69" s="145">
        <f t="shared" ref="H69:H132" si="4">G69+D69</f>
        <v>287366.74699999997</v>
      </c>
      <c r="N69" s="44"/>
      <c r="O69" s="44"/>
      <c r="P69" s="44"/>
      <c r="Q69" s="45"/>
      <c r="R69" s="44"/>
      <c r="S69" s="45"/>
    </row>
    <row r="70" spans="1:19" ht="16.5" customHeight="1">
      <c r="A70" s="10">
        <v>34881</v>
      </c>
      <c r="B70" s="141">
        <v>20955.490000000002</v>
      </c>
      <c r="C70" s="141">
        <v>133410.49</v>
      </c>
      <c r="D70" s="142">
        <f t="shared" si="2"/>
        <v>154365.97999999998</v>
      </c>
      <c r="E70" s="141">
        <v>0.49</v>
      </c>
      <c r="F70" s="143">
        <v>41486.218180000003</v>
      </c>
      <c r="G70" s="144">
        <f t="shared" si="3"/>
        <v>41486.708180000001</v>
      </c>
      <c r="H70" s="145">
        <f t="shared" si="4"/>
        <v>195852.68818</v>
      </c>
      <c r="N70" s="44"/>
      <c r="O70" s="44"/>
      <c r="P70" s="44"/>
      <c r="Q70" s="45"/>
      <c r="R70" s="44"/>
      <c r="S70" s="45"/>
    </row>
    <row r="71" spans="1:19" ht="16.5" customHeight="1">
      <c r="A71" s="10">
        <v>34912</v>
      </c>
      <c r="B71" s="141">
        <v>28937.49</v>
      </c>
      <c r="C71" s="141">
        <v>144403.49</v>
      </c>
      <c r="D71" s="142">
        <f t="shared" si="2"/>
        <v>173340.97999999998</v>
      </c>
      <c r="E71" s="141">
        <v>59.49</v>
      </c>
      <c r="F71" s="143">
        <v>50043.645349999999</v>
      </c>
      <c r="G71" s="144">
        <f t="shared" si="3"/>
        <v>50103.135349999997</v>
      </c>
      <c r="H71" s="145">
        <f t="shared" si="4"/>
        <v>223444.11534999998</v>
      </c>
      <c r="N71" s="44"/>
      <c r="O71" s="44"/>
      <c r="P71" s="44"/>
      <c r="Q71" s="45"/>
      <c r="R71" s="44"/>
      <c r="S71" s="45"/>
    </row>
    <row r="72" spans="1:19" ht="16.5" customHeight="1">
      <c r="A72" s="10">
        <v>34943</v>
      </c>
      <c r="B72" s="141">
        <v>18260.490000000002</v>
      </c>
      <c r="C72" s="141">
        <v>176420.49</v>
      </c>
      <c r="D72" s="142">
        <f t="shared" ref="D72:D135" si="5">B72+C72</f>
        <v>194680.97999999998</v>
      </c>
      <c r="E72" s="141">
        <v>198.49</v>
      </c>
      <c r="F72" s="143">
        <v>40639.659229999997</v>
      </c>
      <c r="G72" s="144">
        <f t="shared" si="3"/>
        <v>40838.149229999995</v>
      </c>
      <c r="H72" s="145">
        <f t="shared" si="4"/>
        <v>235519.12922999996</v>
      </c>
      <c r="N72" s="44"/>
      <c r="O72" s="44"/>
      <c r="P72" s="44"/>
      <c r="Q72" s="45"/>
      <c r="R72" s="44"/>
      <c r="S72" s="45"/>
    </row>
    <row r="73" spans="1:19" ht="16.5" customHeight="1">
      <c r="A73" s="10">
        <v>34973</v>
      </c>
      <c r="B73" s="141">
        <v>10513.499</v>
      </c>
      <c r="C73" s="141">
        <v>139357.49900000001</v>
      </c>
      <c r="D73" s="142">
        <f t="shared" si="5"/>
        <v>149870.99800000002</v>
      </c>
      <c r="E73" s="141">
        <v>561.49900000000002</v>
      </c>
      <c r="F73" s="143">
        <v>40276.165359999999</v>
      </c>
      <c r="G73" s="144">
        <f t="shared" si="3"/>
        <v>40837.664360000002</v>
      </c>
      <c r="H73" s="145">
        <f t="shared" si="4"/>
        <v>190708.66236000002</v>
      </c>
      <c r="N73" s="44"/>
      <c r="O73" s="44"/>
      <c r="P73" s="44"/>
      <c r="Q73" s="45"/>
      <c r="R73" s="44"/>
      <c r="S73" s="45"/>
    </row>
    <row r="74" spans="1:19" ht="16.5" customHeight="1">
      <c r="A74" s="10">
        <v>35004</v>
      </c>
      <c r="B74" s="141">
        <v>6292.49</v>
      </c>
      <c r="C74" s="141">
        <v>105544.49</v>
      </c>
      <c r="D74" s="142">
        <f t="shared" si="5"/>
        <v>111836.98000000001</v>
      </c>
      <c r="E74" s="141">
        <v>225.49</v>
      </c>
      <c r="F74" s="143">
        <v>40005.852120000003</v>
      </c>
      <c r="G74" s="144">
        <f t="shared" si="3"/>
        <v>40231.342120000001</v>
      </c>
      <c r="H74" s="145">
        <f t="shared" si="4"/>
        <v>152068.32212000003</v>
      </c>
      <c r="N74" s="44"/>
      <c r="O74" s="44"/>
      <c r="P74" s="44"/>
      <c r="Q74" s="45"/>
      <c r="R74" s="44"/>
      <c r="S74" s="45"/>
    </row>
    <row r="75" spans="1:19" ht="16.5" customHeight="1">
      <c r="A75" s="10">
        <v>35034</v>
      </c>
      <c r="B75" s="141">
        <v>3494.49</v>
      </c>
      <c r="C75" s="141">
        <v>106789.49</v>
      </c>
      <c r="D75" s="142">
        <f t="shared" si="5"/>
        <v>110283.98000000001</v>
      </c>
      <c r="E75" s="141">
        <v>84.49</v>
      </c>
      <c r="F75" s="143">
        <v>50002.967270000001</v>
      </c>
      <c r="G75" s="144">
        <f t="shared" si="3"/>
        <v>50087.457269999999</v>
      </c>
      <c r="H75" s="145">
        <f t="shared" si="4"/>
        <v>160371.43726999999</v>
      </c>
      <c r="N75" s="44"/>
      <c r="O75" s="44"/>
      <c r="P75" s="44"/>
      <c r="Q75" s="45"/>
      <c r="R75" s="44"/>
      <c r="S75" s="45"/>
    </row>
    <row r="76" spans="1:19" ht="16.5" customHeight="1">
      <c r="A76" s="10">
        <v>35065</v>
      </c>
      <c r="B76" s="141">
        <v>2373.4899999999998</v>
      </c>
      <c r="C76" s="141">
        <v>72796.490000000005</v>
      </c>
      <c r="D76" s="142">
        <f t="shared" si="5"/>
        <v>75169.98000000001</v>
      </c>
      <c r="E76" s="141">
        <v>33.49</v>
      </c>
      <c r="F76" s="143">
        <v>32047.821199999998</v>
      </c>
      <c r="G76" s="144">
        <f t="shared" si="3"/>
        <v>32081.3112</v>
      </c>
      <c r="H76" s="145">
        <f t="shared" si="4"/>
        <v>107251.29120000001</v>
      </c>
      <c r="N76" s="44"/>
      <c r="O76" s="44"/>
      <c r="P76" s="44"/>
      <c r="Q76" s="45"/>
      <c r="R76" s="44"/>
      <c r="S76" s="45"/>
    </row>
    <row r="77" spans="1:19" ht="16.5" customHeight="1">
      <c r="A77" s="10">
        <v>35096</v>
      </c>
      <c r="B77" s="141">
        <v>3231.49</v>
      </c>
      <c r="C77" s="141">
        <v>82796.490000000005</v>
      </c>
      <c r="D77" s="142">
        <f t="shared" si="5"/>
        <v>86027.98000000001</v>
      </c>
      <c r="E77" s="141">
        <v>165.49</v>
      </c>
      <c r="F77" s="143">
        <v>32347.804359999998</v>
      </c>
      <c r="G77" s="144">
        <f t="shared" si="3"/>
        <v>32513.29436</v>
      </c>
      <c r="H77" s="145">
        <f t="shared" si="4"/>
        <v>118541.27436000001</v>
      </c>
      <c r="N77" s="44"/>
      <c r="O77" s="44"/>
      <c r="P77" s="44"/>
      <c r="Q77" s="45"/>
      <c r="R77" s="44"/>
      <c r="S77" s="45"/>
    </row>
    <row r="78" spans="1:19" ht="16.5" customHeight="1">
      <c r="A78" s="10">
        <v>35125</v>
      </c>
      <c r="B78" s="141">
        <v>1834.49</v>
      </c>
      <c r="C78" s="141">
        <v>87228.49</v>
      </c>
      <c r="D78" s="142">
        <f t="shared" si="5"/>
        <v>89062.98000000001</v>
      </c>
      <c r="E78" s="141">
        <v>115.49</v>
      </c>
      <c r="F78" s="143">
        <v>37042.812960000003</v>
      </c>
      <c r="G78" s="144">
        <f t="shared" si="3"/>
        <v>37158.302960000001</v>
      </c>
      <c r="H78" s="145">
        <f t="shared" si="4"/>
        <v>126221.28296000001</v>
      </c>
      <c r="N78" s="44"/>
      <c r="O78" s="44"/>
      <c r="P78" s="44"/>
      <c r="Q78" s="45"/>
      <c r="R78" s="44"/>
      <c r="S78" s="45"/>
    </row>
    <row r="79" spans="1:19" ht="16.5" customHeight="1">
      <c r="A79" s="10">
        <v>35156</v>
      </c>
      <c r="B79" s="141">
        <v>1289.49</v>
      </c>
      <c r="C79" s="141">
        <v>85811.49</v>
      </c>
      <c r="D79" s="142">
        <f t="shared" si="5"/>
        <v>87100.98000000001</v>
      </c>
      <c r="E79" s="141">
        <v>137.49</v>
      </c>
      <c r="F79" s="143">
        <v>31964.18447</v>
      </c>
      <c r="G79" s="144">
        <f t="shared" si="3"/>
        <v>32101.674470000002</v>
      </c>
      <c r="H79" s="145">
        <f t="shared" si="4"/>
        <v>119202.65447000001</v>
      </c>
      <c r="N79" s="44"/>
      <c r="O79" s="44"/>
      <c r="P79" s="44"/>
      <c r="Q79" s="45"/>
      <c r="R79" s="44"/>
      <c r="S79" s="45"/>
    </row>
    <row r="80" spans="1:19" ht="16.5" customHeight="1">
      <c r="A80" s="10">
        <v>35186</v>
      </c>
      <c r="B80" s="141">
        <v>8204.49</v>
      </c>
      <c r="C80" s="141">
        <v>100744.49</v>
      </c>
      <c r="D80" s="142">
        <f t="shared" si="5"/>
        <v>108948.98000000001</v>
      </c>
      <c r="E80" s="141">
        <v>133.49</v>
      </c>
      <c r="F80" s="143">
        <v>33112.833460000002</v>
      </c>
      <c r="G80" s="144">
        <f t="shared" si="3"/>
        <v>33246.32346</v>
      </c>
      <c r="H80" s="145">
        <f t="shared" si="4"/>
        <v>142195.30346000002</v>
      </c>
      <c r="N80" s="44"/>
      <c r="O80" s="44"/>
      <c r="P80" s="44"/>
      <c r="Q80" s="45"/>
      <c r="R80" s="44"/>
      <c r="S80" s="45"/>
    </row>
    <row r="81" spans="1:19" ht="16.5" customHeight="1">
      <c r="A81" s="10">
        <v>35217</v>
      </c>
      <c r="B81" s="141">
        <v>15785.49</v>
      </c>
      <c r="C81" s="141">
        <v>93632.49</v>
      </c>
      <c r="D81" s="142">
        <f t="shared" si="5"/>
        <v>109417.98000000001</v>
      </c>
      <c r="E81" s="141">
        <v>461.49</v>
      </c>
      <c r="F81" s="143">
        <v>41039.947999999997</v>
      </c>
      <c r="G81" s="144">
        <f t="shared" si="3"/>
        <v>41501.437999999995</v>
      </c>
      <c r="H81" s="145">
        <f t="shared" si="4"/>
        <v>150919.41800000001</v>
      </c>
      <c r="N81" s="44"/>
      <c r="O81" s="44"/>
      <c r="P81" s="44"/>
      <c r="Q81" s="45"/>
      <c r="R81" s="44"/>
      <c r="S81" s="45"/>
    </row>
    <row r="82" spans="1:19" ht="16.5" customHeight="1">
      <c r="A82" s="10">
        <v>35247</v>
      </c>
      <c r="B82" s="141">
        <v>24013.49</v>
      </c>
      <c r="C82" s="141">
        <v>127997.49</v>
      </c>
      <c r="D82" s="142">
        <f t="shared" si="5"/>
        <v>152010.98000000001</v>
      </c>
      <c r="E82" s="141">
        <v>142.49</v>
      </c>
      <c r="F82" s="143">
        <v>31238.178</v>
      </c>
      <c r="G82" s="144">
        <f t="shared" si="3"/>
        <v>31380.668000000001</v>
      </c>
      <c r="H82" s="145">
        <f t="shared" si="4"/>
        <v>183391.64800000002</v>
      </c>
      <c r="N82" s="44"/>
      <c r="O82" s="44"/>
      <c r="P82" s="44"/>
      <c r="Q82" s="45"/>
      <c r="R82" s="44"/>
      <c r="S82" s="45"/>
    </row>
    <row r="83" spans="1:19" ht="16.5" customHeight="1">
      <c r="A83" s="10">
        <v>35278</v>
      </c>
      <c r="B83" s="141">
        <v>16443.490000000002</v>
      </c>
      <c r="C83" s="141">
        <v>178535.49</v>
      </c>
      <c r="D83" s="142">
        <f t="shared" si="5"/>
        <v>194978.97999999998</v>
      </c>
      <c r="E83" s="141">
        <v>111.49</v>
      </c>
      <c r="F83" s="143">
        <v>36434.239000000001</v>
      </c>
      <c r="G83" s="144">
        <f t="shared" si="3"/>
        <v>36545.728999999999</v>
      </c>
      <c r="H83" s="145">
        <f t="shared" si="4"/>
        <v>231524.70899999997</v>
      </c>
      <c r="N83" s="44"/>
      <c r="O83" s="44"/>
      <c r="P83" s="44"/>
      <c r="Q83" s="45"/>
      <c r="R83" s="44"/>
      <c r="S83" s="45"/>
    </row>
    <row r="84" spans="1:19" ht="16.5" customHeight="1">
      <c r="A84" s="10">
        <v>35309</v>
      </c>
      <c r="B84" s="141">
        <v>6327.49</v>
      </c>
      <c r="C84" s="141">
        <v>135456.49</v>
      </c>
      <c r="D84" s="142">
        <f t="shared" si="5"/>
        <v>141783.97999999998</v>
      </c>
      <c r="E84" s="141">
        <v>84.49</v>
      </c>
      <c r="F84" s="143">
        <v>26700.362000000001</v>
      </c>
      <c r="G84" s="144">
        <f t="shared" si="3"/>
        <v>26784.852000000003</v>
      </c>
      <c r="H84" s="145">
        <f t="shared" si="4"/>
        <v>168568.83199999999</v>
      </c>
      <c r="N84" s="44"/>
      <c r="O84" s="44"/>
      <c r="P84" s="44"/>
      <c r="Q84" s="45"/>
      <c r="R84" s="44"/>
      <c r="S84" s="45"/>
    </row>
    <row r="85" spans="1:19" ht="16.5" customHeight="1">
      <c r="A85" s="10">
        <v>35339</v>
      </c>
      <c r="B85" s="141">
        <v>7091.49</v>
      </c>
      <c r="C85" s="141">
        <v>230300.49</v>
      </c>
      <c r="D85" s="142">
        <f t="shared" si="5"/>
        <v>237391.97999999998</v>
      </c>
      <c r="E85" s="141">
        <v>467.49</v>
      </c>
      <c r="F85" s="143">
        <v>38851</v>
      </c>
      <c r="G85" s="144">
        <f t="shared" si="3"/>
        <v>39318.49</v>
      </c>
      <c r="H85" s="145">
        <f t="shared" si="4"/>
        <v>276710.46999999997</v>
      </c>
      <c r="N85" s="44"/>
      <c r="O85" s="44"/>
      <c r="P85" s="44"/>
      <c r="Q85" s="45"/>
      <c r="R85" s="44"/>
      <c r="S85" s="45"/>
    </row>
    <row r="86" spans="1:19" ht="16.5" customHeight="1">
      <c r="A86" s="10">
        <v>35370</v>
      </c>
      <c r="B86" s="141">
        <v>3687.49</v>
      </c>
      <c r="C86" s="141">
        <v>208886.49</v>
      </c>
      <c r="D86" s="142">
        <f t="shared" si="5"/>
        <v>212573.97999999998</v>
      </c>
      <c r="E86" s="141">
        <v>31.49</v>
      </c>
      <c r="F86" s="143">
        <v>30404</v>
      </c>
      <c r="G86" s="144">
        <f t="shared" si="3"/>
        <v>30435.49</v>
      </c>
      <c r="H86" s="145">
        <f t="shared" si="4"/>
        <v>243009.46999999997</v>
      </c>
      <c r="N86" s="44"/>
      <c r="O86" s="44"/>
      <c r="P86" s="44"/>
      <c r="Q86" s="45"/>
      <c r="R86" s="44"/>
      <c r="S86" s="45"/>
    </row>
    <row r="87" spans="1:19" ht="16.5" customHeight="1">
      <c r="A87" s="10">
        <v>35400</v>
      </c>
      <c r="B87" s="141">
        <v>3445.49</v>
      </c>
      <c r="C87" s="141">
        <v>192926.49</v>
      </c>
      <c r="D87" s="142">
        <f t="shared" si="5"/>
        <v>196371.97999999998</v>
      </c>
      <c r="E87" s="141">
        <v>69.489999999999995</v>
      </c>
      <c r="F87" s="143">
        <v>29705</v>
      </c>
      <c r="G87" s="144">
        <f t="shared" si="3"/>
        <v>29774.49</v>
      </c>
      <c r="H87" s="145">
        <f t="shared" si="4"/>
        <v>226146.46999999997</v>
      </c>
      <c r="N87" s="44"/>
      <c r="O87" s="44"/>
      <c r="P87" s="44"/>
      <c r="Q87" s="45"/>
      <c r="R87" s="44"/>
      <c r="S87" s="45"/>
    </row>
    <row r="88" spans="1:19" ht="16.5" customHeight="1">
      <c r="A88" s="10">
        <v>35431</v>
      </c>
      <c r="B88" s="141">
        <v>2001.49</v>
      </c>
      <c r="C88" s="141">
        <v>159957.49</v>
      </c>
      <c r="D88" s="142">
        <f t="shared" si="5"/>
        <v>161958.97999999998</v>
      </c>
      <c r="E88" s="141">
        <v>67.489999999999995</v>
      </c>
      <c r="F88" s="143">
        <v>24468.580999999998</v>
      </c>
      <c r="G88" s="144">
        <f t="shared" si="3"/>
        <v>24536.071</v>
      </c>
      <c r="H88" s="145">
        <f t="shared" si="4"/>
        <v>186495.05099999998</v>
      </c>
      <c r="N88" s="44"/>
      <c r="O88" s="44"/>
      <c r="P88" s="44"/>
      <c r="Q88" s="45"/>
      <c r="R88" s="44"/>
      <c r="S88" s="45"/>
    </row>
    <row r="89" spans="1:19" ht="16.5" customHeight="1">
      <c r="A89" s="10">
        <v>35462</v>
      </c>
      <c r="B89" s="141">
        <v>3008</v>
      </c>
      <c r="C89" s="141">
        <v>165858.49</v>
      </c>
      <c r="D89" s="142">
        <f t="shared" si="5"/>
        <v>168866.49</v>
      </c>
      <c r="E89" s="141">
        <v>181</v>
      </c>
      <c r="F89" s="143">
        <v>24232.661</v>
      </c>
      <c r="G89" s="144">
        <f t="shared" si="3"/>
        <v>24413.661</v>
      </c>
      <c r="H89" s="145">
        <f t="shared" si="4"/>
        <v>193280.15099999998</v>
      </c>
      <c r="N89" s="44"/>
      <c r="O89" s="44"/>
      <c r="P89" s="44"/>
      <c r="Q89" s="45"/>
      <c r="R89" s="44"/>
      <c r="S89" s="45"/>
    </row>
    <row r="90" spans="1:19" ht="16.5" customHeight="1">
      <c r="A90" s="10">
        <v>35490</v>
      </c>
      <c r="B90" s="141">
        <v>2225.4899999999998</v>
      </c>
      <c r="C90" s="141">
        <v>283237.49</v>
      </c>
      <c r="D90" s="142">
        <f t="shared" si="5"/>
        <v>285462.98</v>
      </c>
      <c r="E90" s="141">
        <v>52.49</v>
      </c>
      <c r="F90" s="143">
        <v>28712.894</v>
      </c>
      <c r="G90" s="144">
        <f t="shared" si="3"/>
        <v>28765.384000000002</v>
      </c>
      <c r="H90" s="145">
        <f t="shared" si="4"/>
        <v>314228.364</v>
      </c>
      <c r="N90" s="44"/>
      <c r="O90" s="44"/>
      <c r="P90" s="44"/>
      <c r="Q90" s="45"/>
      <c r="R90" s="44"/>
      <c r="S90" s="45"/>
    </row>
    <row r="91" spans="1:19" ht="16.5" customHeight="1">
      <c r="A91" s="10">
        <v>35521</v>
      </c>
      <c r="B91" s="141">
        <v>3900.49</v>
      </c>
      <c r="C91" s="141">
        <v>245902.49</v>
      </c>
      <c r="D91" s="142">
        <f t="shared" si="5"/>
        <v>249802.97999999998</v>
      </c>
      <c r="E91" s="141">
        <v>174.49</v>
      </c>
      <c r="F91" s="143">
        <v>23838.11</v>
      </c>
      <c r="G91" s="144">
        <f t="shared" si="3"/>
        <v>24012.600000000002</v>
      </c>
      <c r="H91" s="145">
        <f t="shared" si="4"/>
        <v>273815.57999999996</v>
      </c>
      <c r="N91" s="44"/>
      <c r="O91" s="44"/>
      <c r="P91" s="44"/>
      <c r="Q91" s="45"/>
      <c r="R91" s="44"/>
      <c r="S91" s="45"/>
    </row>
    <row r="92" spans="1:19" ht="16.5" customHeight="1">
      <c r="A92" s="10">
        <v>35551</v>
      </c>
      <c r="B92" s="141">
        <v>7622.49</v>
      </c>
      <c r="C92" s="141">
        <v>289407.49</v>
      </c>
      <c r="D92" s="142">
        <f t="shared" si="5"/>
        <v>297029.98</v>
      </c>
      <c r="E92" s="141">
        <v>13.49</v>
      </c>
      <c r="F92" s="143">
        <v>23371</v>
      </c>
      <c r="G92" s="144">
        <f t="shared" si="3"/>
        <v>23384.49</v>
      </c>
      <c r="H92" s="145">
        <f t="shared" si="4"/>
        <v>320414.46999999997</v>
      </c>
      <c r="N92" s="44"/>
      <c r="O92" s="44"/>
      <c r="P92" s="44"/>
      <c r="Q92" s="45"/>
      <c r="R92" s="44"/>
      <c r="S92" s="45"/>
    </row>
    <row r="93" spans="1:19" ht="16.5" customHeight="1">
      <c r="A93" s="10">
        <v>35582</v>
      </c>
      <c r="B93" s="141">
        <v>11155</v>
      </c>
      <c r="C93" s="141">
        <v>208162</v>
      </c>
      <c r="D93" s="142">
        <f t="shared" si="5"/>
        <v>219317</v>
      </c>
      <c r="E93" s="141">
        <v>21</v>
      </c>
      <c r="F93" s="143">
        <v>26644.633000000002</v>
      </c>
      <c r="G93" s="144">
        <f t="shared" si="3"/>
        <v>26665.633000000002</v>
      </c>
      <c r="H93" s="145">
        <f t="shared" si="4"/>
        <v>245982.633</v>
      </c>
      <c r="N93" s="44"/>
      <c r="O93" s="44"/>
      <c r="P93" s="44"/>
      <c r="Q93" s="45"/>
      <c r="R93" s="44"/>
      <c r="S93" s="45"/>
    </row>
    <row r="94" spans="1:19" ht="16.5" customHeight="1">
      <c r="A94" s="10">
        <v>35612</v>
      </c>
      <c r="B94" s="141">
        <v>9073</v>
      </c>
      <c r="C94" s="141">
        <v>180926</v>
      </c>
      <c r="D94" s="142">
        <f t="shared" si="5"/>
        <v>189999</v>
      </c>
      <c r="E94" s="141">
        <v>13</v>
      </c>
      <c r="F94" s="143">
        <v>42032.116999999998</v>
      </c>
      <c r="G94" s="144">
        <f t="shared" si="3"/>
        <v>42045.116999999998</v>
      </c>
      <c r="H94" s="145">
        <f t="shared" si="4"/>
        <v>232044.117</v>
      </c>
      <c r="N94" s="44"/>
      <c r="O94" s="44"/>
      <c r="P94" s="44"/>
      <c r="Q94" s="45"/>
      <c r="R94" s="44"/>
      <c r="S94" s="45"/>
    </row>
    <row r="95" spans="1:19" ht="16.5" customHeight="1">
      <c r="A95" s="10">
        <v>35643</v>
      </c>
      <c r="B95" s="141">
        <v>5633</v>
      </c>
      <c r="C95" s="141">
        <v>231039</v>
      </c>
      <c r="D95" s="142">
        <f t="shared" si="5"/>
        <v>236672</v>
      </c>
      <c r="E95" s="141">
        <v>91</v>
      </c>
      <c r="F95" s="143">
        <v>39263.125</v>
      </c>
      <c r="G95" s="144">
        <f t="shared" si="3"/>
        <v>39354.125</v>
      </c>
      <c r="H95" s="145">
        <f t="shared" si="4"/>
        <v>276026.125</v>
      </c>
      <c r="N95" s="44"/>
      <c r="O95" s="44"/>
      <c r="P95" s="44"/>
      <c r="Q95" s="45"/>
      <c r="R95" s="44"/>
      <c r="S95" s="45"/>
    </row>
    <row r="96" spans="1:19" ht="16.5" customHeight="1">
      <c r="A96" s="10">
        <v>35674</v>
      </c>
      <c r="B96" s="141">
        <v>3561</v>
      </c>
      <c r="C96" s="141">
        <v>248380</v>
      </c>
      <c r="D96" s="142">
        <f t="shared" si="5"/>
        <v>251941</v>
      </c>
      <c r="E96" s="141">
        <v>0</v>
      </c>
      <c r="F96" s="143">
        <v>37283.576000000001</v>
      </c>
      <c r="G96" s="144">
        <f t="shared" si="3"/>
        <v>37283.576000000001</v>
      </c>
      <c r="H96" s="145">
        <f t="shared" si="4"/>
        <v>289224.576</v>
      </c>
      <c r="N96" s="44"/>
      <c r="O96" s="44"/>
      <c r="P96" s="44"/>
      <c r="Q96" s="45"/>
      <c r="R96" s="44"/>
      <c r="S96" s="45"/>
    </row>
    <row r="97" spans="1:19" ht="16.5" customHeight="1">
      <c r="A97" s="10">
        <v>35704</v>
      </c>
      <c r="B97" s="141">
        <v>3627</v>
      </c>
      <c r="C97" s="141">
        <v>258161</v>
      </c>
      <c r="D97" s="142">
        <f t="shared" si="5"/>
        <v>261788</v>
      </c>
      <c r="E97" s="141">
        <v>47</v>
      </c>
      <c r="F97" s="143">
        <v>37061.82</v>
      </c>
      <c r="G97" s="144">
        <f t="shared" si="3"/>
        <v>37108.82</v>
      </c>
      <c r="H97" s="145">
        <f t="shared" si="4"/>
        <v>298896.82</v>
      </c>
      <c r="N97" s="44"/>
      <c r="O97" s="44"/>
      <c r="P97" s="44"/>
      <c r="Q97" s="45"/>
      <c r="R97" s="44"/>
      <c r="S97" s="45"/>
    </row>
    <row r="98" spans="1:19" ht="16.5" customHeight="1">
      <c r="A98" s="10">
        <v>35735</v>
      </c>
      <c r="B98" s="141">
        <v>3655</v>
      </c>
      <c r="C98" s="141">
        <v>186828</v>
      </c>
      <c r="D98" s="142">
        <f t="shared" si="5"/>
        <v>190483</v>
      </c>
      <c r="E98" s="141">
        <v>237</v>
      </c>
      <c r="F98" s="143">
        <v>21679</v>
      </c>
      <c r="G98" s="144">
        <f t="shared" si="3"/>
        <v>21916</v>
      </c>
      <c r="H98" s="145">
        <f t="shared" si="4"/>
        <v>212399</v>
      </c>
      <c r="N98" s="44"/>
      <c r="O98" s="44"/>
      <c r="P98" s="44"/>
      <c r="Q98" s="45"/>
      <c r="R98" s="44"/>
      <c r="S98" s="45"/>
    </row>
    <row r="99" spans="1:19" ht="16.5" customHeight="1">
      <c r="A99" s="10">
        <v>35765</v>
      </c>
      <c r="B99" s="141">
        <v>1023</v>
      </c>
      <c r="C99" s="141">
        <v>210573</v>
      </c>
      <c r="D99" s="142">
        <f t="shared" si="5"/>
        <v>211596</v>
      </c>
      <c r="E99" s="141">
        <v>108</v>
      </c>
      <c r="F99" s="143">
        <v>40182.432000000001</v>
      </c>
      <c r="G99" s="144">
        <f t="shared" si="3"/>
        <v>40290.432000000001</v>
      </c>
      <c r="H99" s="145">
        <f t="shared" si="4"/>
        <v>251886.432</v>
      </c>
      <c r="N99" s="44"/>
      <c r="O99" s="44"/>
      <c r="P99" s="44"/>
      <c r="Q99" s="45"/>
      <c r="R99" s="44"/>
      <c r="S99" s="45"/>
    </row>
    <row r="100" spans="1:19" ht="16.5" customHeight="1">
      <c r="A100" s="10">
        <v>35796</v>
      </c>
      <c r="B100" s="141">
        <v>1720</v>
      </c>
      <c r="C100" s="141">
        <v>166933</v>
      </c>
      <c r="D100" s="142">
        <f t="shared" si="5"/>
        <v>168653</v>
      </c>
      <c r="E100" s="141">
        <v>5</v>
      </c>
      <c r="F100" s="143">
        <v>22350</v>
      </c>
      <c r="G100" s="144">
        <f t="shared" si="3"/>
        <v>22355</v>
      </c>
      <c r="H100" s="145">
        <f t="shared" si="4"/>
        <v>191008</v>
      </c>
      <c r="N100" s="44"/>
      <c r="O100" s="44"/>
      <c r="P100" s="44"/>
      <c r="Q100" s="45"/>
      <c r="R100" s="44"/>
      <c r="S100" s="45"/>
    </row>
    <row r="101" spans="1:19" ht="16.5" customHeight="1">
      <c r="A101" s="10">
        <v>35827</v>
      </c>
      <c r="B101" s="141">
        <v>1352</v>
      </c>
      <c r="C101" s="141">
        <v>201811</v>
      </c>
      <c r="D101" s="142">
        <f t="shared" si="5"/>
        <v>203163</v>
      </c>
      <c r="E101" s="141">
        <v>9</v>
      </c>
      <c r="F101" s="143">
        <v>23315.955000000002</v>
      </c>
      <c r="G101" s="144">
        <f t="shared" si="3"/>
        <v>23324.955000000002</v>
      </c>
      <c r="H101" s="145">
        <f t="shared" si="4"/>
        <v>226487.95500000002</v>
      </c>
      <c r="N101" s="44"/>
      <c r="O101" s="44"/>
      <c r="P101" s="44"/>
      <c r="Q101" s="45"/>
      <c r="R101" s="44"/>
      <c r="S101" s="45"/>
    </row>
    <row r="102" spans="1:19" ht="16.5" customHeight="1">
      <c r="A102" s="10">
        <v>35855</v>
      </c>
      <c r="B102" s="141">
        <v>1787</v>
      </c>
      <c r="C102" s="141">
        <v>152247</v>
      </c>
      <c r="D102" s="142">
        <f t="shared" si="5"/>
        <v>154034</v>
      </c>
      <c r="E102" s="141">
        <v>13</v>
      </c>
      <c r="F102" s="143">
        <v>20242.503369999999</v>
      </c>
      <c r="G102" s="144">
        <f t="shared" si="3"/>
        <v>20255.503369999999</v>
      </c>
      <c r="H102" s="145">
        <f t="shared" si="4"/>
        <v>174289.50336999999</v>
      </c>
      <c r="N102" s="44"/>
      <c r="O102" s="44"/>
      <c r="P102" s="44"/>
      <c r="Q102" s="45"/>
      <c r="R102" s="44"/>
      <c r="S102" s="45"/>
    </row>
    <row r="103" spans="1:19" ht="16.5" customHeight="1">
      <c r="A103" s="10">
        <v>35886</v>
      </c>
      <c r="B103" s="141">
        <v>2474</v>
      </c>
      <c r="C103" s="141">
        <v>151413</v>
      </c>
      <c r="D103" s="142">
        <f t="shared" si="5"/>
        <v>153887</v>
      </c>
      <c r="E103" s="141">
        <v>69</v>
      </c>
      <c r="F103" s="143">
        <v>19374.462</v>
      </c>
      <c r="G103" s="144">
        <f t="shared" si="3"/>
        <v>19443.462</v>
      </c>
      <c r="H103" s="145">
        <f t="shared" si="4"/>
        <v>173330.462</v>
      </c>
      <c r="N103" s="44"/>
      <c r="O103" s="44"/>
      <c r="P103" s="44"/>
      <c r="Q103" s="45"/>
      <c r="R103" s="44"/>
      <c r="S103" s="45"/>
    </row>
    <row r="104" spans="1:19" ht="16.5" customHeight="1">
      <c r="A104" s="10">
        <v>35916</v>
      </c>
      <c r="B104" s="141">
        <v>9031</v>
      </c>
      <c r="C104" s="141">
        <v>157026</v>
      </c>
      <c r="D104" s="142">
        <f t="shared" si="5"/>
        <v>166057</v>
      </c>
      <c r="E104" s="141">
        <v>93</v>
      </c>
      <c r="F104" s="143">
        <v>24231.68693</v>
      </c>
      <c r="G104" s="144">
        <f t="shared" si="3"/>
        <v>24324.68693</v>
      </c>
      <c r="H104" s="145">
        <f t="shared" si="4"/>
        <v>190381.68693</v>
      </c>
      <c r="N104" s="44"/>
      <c r="O104" s="44"/>
      <c r="P104" s="44"/>
      <c r="Q104" s="45"/>
      <c r="R104" s="44"/>
      <c r="S104" s="45"/>
    </row>
    <row r="105" spans="1:19" ht="16.5" customHeight="1">
      <c r="A105" s="10">
        <v>35947</v>
      </c>
      <c r="B105" s="141">
        <v>16977</v>
      </c>
      <c r="C105" s="141">
        <v>165460</v>
      </c>
      <c r="D105" s="142">
        <f t="shared" si="5"/>
        <v>182437</v>
      </c>
      <c r="E105" s="141">
        <v>50</v>
      </c>
      <c r="F105" s="143">
        <v>23438.368610000001</v>
      </c>
      <c r="G105" s="144">
        <f t="shared" si="3"/>
        <v>23488.368610000001</v>
      </c>
      <c r="H105" s="145">
        <f t="shared" si="4"/>
        <v>205925.36861</v>
      </c>
      <c r="N105" s="44"/>
      <c r="O105" s="44"/>
      <c r="P105" s="44"/>
      <c r="Q105" s="45"/>
      <c r="R105" s="44"/>
      <c r="S105" s="45"/>
    </row>
    <row r="106" spans="1:19" ht="16.5" customHeight="1">
      <c r="A106" s="10">
        <v>35977</v>
      </c>
      <c r="B106" s="141">
        <v>12734</v>
      </c>
      <c r="C106" s="141">
        <v>198747</v>
      </c>
      <c r="D106" s="142">
        <f t="shared" si="5"/>
        <v>211481</v>
      </c>
      <c r="E106" s="141">
        <v>18</v>
      </c>
      <c r="F106" s="143">
        <v>30079.174999999999</v>
      </c>
      <c r="G106" s="144">
        <f t="shared" si="3"/>
        <v>30097.174999999999</v>
      </c>
      <c r="H106" s="145">
        <f t="shared" si="4"/>
        <v>241578.17499999999</v>
      </c>
      <c r="N106" s="44"/>
      <c r="O106" s="44"/>
      <c r="P106" s="44"/>
      <c r="Q106" s="45"/>
      <c r="R106" s="44"/>
      <c r="S106" s="45"/>
    </row>
    <row r="107" spans="1:19" ht="16.5" customHeight="1">
      <c r="A107" s="10">
        <v>36008</v>
      </c>
      <c r="B107" s="141">
        <v>11950</v>
      </c>
      <c r="C107" s="141">
        <v>198050</v>
      </c>
      <c r="D107" s="142">
        <f t="shared" si="5"/>
        <v>210000</v>
      </c>
      <c r="E107" s="141">
        <v>5</v>
      </c>
      <c r="F107" s="143">
        <v>22263.338</v>
      </c>
      <c r="G107" s="144">
        <f t="shared" si="3"/>
        <v>22268.338</v>
      </c>
      <c r="H107" s="145">
        <f t="shared" si="4"/>
        <v>232268.33799999999</v>
      </c>
      <c r="N107" s="44"/>
      <c r="O107" s="44"/>
      <c r="P107" s="44"/>
      <c r="Q107" s="45"/>
      <c r="R107" s="44"/>
      <c r="S107" s="45"/>
    </row>
    <row r="108" spans="1:19" ht="16.5" customHeight="1">
      <c r="A108" s="10">
        <v>36039</v>
      </c>
      <c r="B108" s="141">
        <v>10035</v>
      </c>
      <c r="C108" s="141">
        <v>237061</v>
      </c>
      <c r="D108" s="142">
        <f t="shared" si="5"/>
        <v>247096</v>
      </c>
      <c r="E108" s="141">
        <v>2</v>
      </c>
      <c r="F108" s="143">
        <v>18405</v>
      </c>
      <c r="G108" s="144">
        <f t="shared" si="3"/>
        <v>18407</v>
      </c>
      <c r="H108" s="145">
        <f t="shared" si="4"/>
        <v>265503</v>
      </c>
      <c r="N108" s="44"/>
      <c r="O108" s="44"/>
      <c r="P108" s="44"/>
      <c r="Q108" s="45"/>
      <c r="R108" s="44"/>
      <c r="S108" s="45"/>
    </row>
    <row r="109" spans="1:19" ht="16.5" customHeight="1">
      <c r="A109" s="10">
        <v>36069</v>
      </c>
      <c r="B109" s="141">
        <v>9904</v>
      </c>
      <c r="C109" s="141">
        <v>220168</v>
      </c>
      <c r="D109" s="142">
        <f t="shared" si="5"/>
        <v>230072</v>
      </c>
      <c r="E109" s="141">
        <v>93</v>
      </c>
      <c r="F109" s="143">
        <v>16114.800999999999</v>
      </c>
      <c r="G109" s="144">
        <f t="shared" si="3"/>
        <v>16207.800999999999</v>
      </c>
      <c r="H109" s="145">
        <f t="shared" si="4"/>
        <v>246279.80100000001</v>
      </c>
      <c r="N109" s="44"/>
      <c r="O109" s="44"/>
      <c r="P109" s="44"/>
      <c r="Q109" s="45"/>
      <c r="R109" s="44"/>
      <c r="S109" s="45"/>
    </row>
    <row r="110" spans="1:19" ht="16.5" customHeight="1">
      <c r="A110" s="10">
        <v>36100</v>
      </c>
      <c r="B110" s="141">
        <v>6388</v>
      </c>
      <c r="C110" s="141">
        <v>190150</v>
      </c>
      <c r="D110" s="142">
        <f t="shared" si="5"/>
        <v>196538</v>
      </c>
      <c r="E110" s="141">
        <v>123</v>
      </c>
      <c r="F110" s="143">
        <v>22982.166880000001</v>
      </c>
      <c r="G110" s="144">
        <f t="shared" si="3"/>
        <v>23105.166880000001</v>
      </c>
      <c r="H110" s="145">
        <f t="shared" si="4"/>
        <v>219643.16688</v>
      </c>
      <c r="N110" s="44"/>
      <c r="O110" s="44"/>
      <c r="P110" s="44"/>
      <c r="Q110" s="45"/>
      <c r="R110" s="44"/>
      <c r="S110" s="45"/>
    </row>
    <row r="111" spans="1:19" ht="16.5" customHeight="1">
      <c r="A111" s="10">
        <v>36130</v>
      </c>
      <c r="B111" s="141">
        <v>12363</v>
      </c>
      <c r="C111" s="141">
        <v>200419</v>
      </c>
      <c r="D111" s="142">
        <f t="shared" si="5"/>
        <v>212782</v>
      </c>
      <c r="E111" s="141">
        <v>61</v>
      </c>
      <c r="F111" s="143">
        <v>16577.827949999999</v>
      </c>
      <c r="G111" s="144">
        <f t="shared" si="3"/>
        <v>16638.827949999999</v>
      </c>
      <c r="H111" s="145">
        <f t="shared" si="4"/>
        <v>229420.82795000001</v>
      </c>
      <c r="N111" s="44"/>
      <c r="O111" s="44"/>
      <c r="P111" s="44"/>
      <c r="Q111" s="45"/>
      <c r="R111" s="44"/>
      <c r="S111" s="45"/>
    </row>
    <row r="112" spans="1:19" ht="16.5" customHeight="1">
      <c r="A112" s="10">
        <v>36161</v>
      </c>
      <c r="B112" s="141">
        <v>10871</v>
      </c>
      <c r="C112" s="141">
        <v>157335</v>
      </c>
      <c r="D112" s="142">
        <f t="shared" si="5"/>
        <v>168206</v>
      </c>
      <c r="E112" s="141">
        <v>20</v>
      </c>
      <c r="F112" s="143">
        <v>17498.121999999999</v>
      </c>
      <c r="G112" s="144">
        <f t="shared" si="3"/>
        <v>17518.121999999999</v>
      </c>
      <c r="H112" s="145">
        <f t="shared" si="4"/>
        <v>185724.122</v>
      </c>
      <c r="N112" s="44"/>
      <c r="O112" s="44"/>
      <c r="P112" s="44"/>
      <c r="Q112" s="45"/>
      <c r="R112" s="44"/>
      <c r="S112" s="45"/>
    </row>
    <row r="113" spans="1:19" ht="16.5" customHeight="1">
      <c r="A113" s="10">
        <v>36192</v>
      </c>
      <c r="B113" s="141">
        <v>33930</v>
      </c>
      <c r="C113" s="141">
        <v>173564</v>
      </c>
      <c r="D113" s="142">
        <f t="shared" si="5"/>
        <v>207494</v>
      </c>
      <c r="E113" s="141">
        <v>3</v>
      </c>
      <c r="F113" s="143">
        <v>20104.174999999999</v>
      </c>
      <c r="G113" s="144">
        <f t="shared" si="3"/>
        <v>20107.174999999999</v>
      </c>
      <c r="H113" s="145">
        <f t="shared" si="4"/>
        <v>227601.17499999999</v>
      </c>
      <c r="N113" s="44"/>
      <c r="O113" s="44"/>
      <c r="P113" s="44"/>
      <c r="Q113" s="45"/>
      <c r="R113" s="44"/>
      <c r="S113" s="45"/>
    </row>
    <row r="114" spans="1:19" ht="16.5" customHeight="1">
      <c r="A114" s="10">
        <v>36220</v>
      </c>
      <c r="B114" s="141">
        <v>23850</v>
      </c>
      <c r="C114" s="141">
        <v>201860</v>
      </c>
      <c r="D114" s="142">
        <f t="shared" si="5"/>
        <v>225710</v>
      </c>
      <c r="E114" s="141">
        <v>167</v>
      </c>
      <c r="F114" s="143">
        <v>22507.049210000001</v>
      </c>
      <c r="G114" s="144">
        <f t="shared" si="3"/>
        <v>22674.049210000001</v>
      </c>
      <c r="H114" s="145">
        <f t="shared" si="4"/>
        <v>248384.04921</v>
      </c>
      <c r="N114" s="44"/>
      <c r="O114" s="44"/>
      <c r="P114" s="44"/>
      <c r="Q114" s="45"/>
      <c r="R114" s="44"/>
      <c r="S114" s="45"/>
    </row>
    <row r="115" spans="1:19" ht="16.5" customHeight="1">
      <c r="A115" s="10">
        <v>36251</v>
      </c>
      <c r="B115" s="141">
        <v>9806</v>
      </c>
      <c r="C115" s="141">
        <v>183837</v>
      </c>
      <c r="D115" s="142">
        <f t="shared" si="5"/>
        <v>193643</v>
      </c>
      <c r="E115" s="141">
        <v>0</v>
      </c>
      <c r="F115" s="143">
        <v>16303.76634</v>
      </c>
      <c r="G115" s="144">
        <f t="shared" si="3"/>
        <v>16303.76634</v>
      </c>
      <c r="H115" s="145">
        <f t="shared" si="4"/>
        <v>209946.76634</v>
      </c>
      <c r="N115" s="44"/>
      <c r="O115" s="44"/>
      <c r="P115" s="44"/>
      <c r="Q115" s="45"/>
      <c r="R115" s="44"/>
      <c r="S115" s="45"/>
    </row>
    <row r="116" spans="1:19" ht="16.5" customHeight="1">
      <c r="A116" s="10">
        <v>36281</v>
      </c>
      <c r="B116" s="141">
        <v>16156</v>
      </c>
      <c r="C116" s="141">
        <v>152445</v>
      </c>
      <c r="D116" s="142">
        <f t="shared" si="5"/>
        <v>168601</v>
      </c>
      <c r="E116" s="141">
        <v>0</v>
      </c>
      <c r="F116" s="143">
        <v>14317.054050000001</v>
      </c>
      <c r="G116" s="144">
        <f t="shared" si="3"/>
        <v>14317.054050000001</v>
      </c>
      <c r="H116" s="145">
        <f t="shared" si="4"/>
        <v>182918.05405000001</v>
      </c>
      <c r="N116" s="44"/>
      <c r="O116" s="44"/>
      <c r="P116" s="44"/>
      <c r="Q116" s="45"/>
      <c r="R116" s="44"/>
      <c r="S116" s="45"/>
    </row>
    <row r="117" spans="1:19" ht="16.5" customHeight="1">
      <c r="A117" s="10">
        <v>36312</v>
      </c>
      <c r="B117" s="141">
        <v>12861</v>
      </c>
      <c r="C117" s="141">
        <v>165581</v>
      </c>
      <c r="D117" s="142">
        <f t="shared" si="5"/>
        <v>178442</v>
      </c>
      <c r="E117" s="141">
        <v>34</v>
      </c>
      <c r="F117" s="143">
        <v>13990.75266</v>
      </c>
      <c r="G117" s="144">
        <f t="shared" si="3"/>
        <v>14024.75266</v>
      </c>
      <c r="H117" s="145">
        <f t="shared" si="4"/>
        <v>192466.75266</v>
      </c>
      <c r="N117" s="44"/>
      <c r="O117" s="44"/>
      <c r="P117" s="44"/>
      <c r="Q117" s="45"/>
      <c r="R117" s="44"/>
      <c r="S117" s="45"/>
    </row>
    <row r="118" spans="1:19" ht="16.5" customHeight="1">
      <c r="A118" s="10">
        <v>36342</v>
      </c>
      <c r="B118" s="141">
        <v>18027</v>
      </c>
      <c r="C118" s="141">
        <v>145336</v>
      </c>
      <c r="D118" s="142">
        <f t="shared" si="5"/>
        <v>163363</v>
      </c>
      <c r="E118" s="141">
        <v>0</v>
      </c>
      <c r="F118" s="143">
        <v>15398.719789999999</v>
      </c>
      <c r="G118" s="144">
        <f t="shared" si="3"/>
        <v>15398.719789999999</v>
      </c>
      <c r="H118" s="145">
        <f t="shared" si="4"/>
        <v>178761.71979</v>
      </c>
      <c r="N118" s="44"/>
      <c r="O118" s="44"/>
      <c r="P118" s="44"/>
      <c r="Q118" s="45"/>
      <c r="R118" s="44"/>
      <c r="S118" s="45"/>
    </row>
    <row r="119" spans="1:19" ht="16.5" customHeight="1">
      <c r="A119" s="10">
        <v>36373</v>
      </c>
      <c r="B119" s="141">
        <v>19744</v>
      </c>
      <c r="C119" s="141">
        <v>161143</v>
      </c>
      <c r="D119" s="142">
        <f t="shared" si="5"/>
        <v>180887</v>
      </c>
      <c r="E119" s="141">
        <v>42</v>
      </c>
      <c r="F119" s="143">
        <v>19526.315139999999</v>
      </c>
      <c r="G119" s="144">
        <f t="shared" si="3"/>
        <v>19568.315139999999</v>
      </c>
      <c r="H119" s="145">
        <f t="shared" si="4"/>
        <v>200455.31513999999</v>
      </c>
      <c r="N119" s="44"/>
      <c r="O119" s="44"/>
      <c r="P119" s="44"/>
      <c r="Q119" s="45"/>
      <c r="R119" s="44"/>
      <c r="S119" s="45"/>
    </row>
    <row r="120" spans="1:19" ht="16.5" customHeight="1">
      <c r="A120" s="10">
        <v>36404</v>
      </c>
      <c r="B120" s="141">
        <v>18127</v>
      </c>
      <c r="C120" s="141">
        <v>166841</v>
      </c>
      <c r="D120" s="142">
        <f t="shared" si="5"/>
        <v>184968</v>
      </c>
      <c r="E120" s="141">
        <v>0</v>
      </c>
      <c r="F120" s="143">
        <v>23969.097579999998</v>
      </c>
      <c r="G120" s="144">
        <f t="shared" si="3"/>
        <v>23969.097579999998</v>
      </c>
      <c r="H120" s="145">
        <f t="shared" si="4"/>
        <v>208937.09758</v>
      </c>
      <c r="N120" s="44"/>
      <c r="O120" s="44"/>
      <c r="P120" s="44"/>
      <c r="Q120" s="45"/>
      <c r="R120" s="44"/>
      <c r="S120" s="45"/>
    </row>
    <row r="121" spans="1:19" ht="16.5" customHeight="1">
      <c r="A121" s="10">
        <v>36434</v>
      </c>
      <c r="B121" s="141">
        <v>11652</v>
      </c>
      <c r="C121" s="141">
        <v>154477</v>
      </c>
      <c r="D121" s="142">
        <f t="shared" si="5"/>
        <v>166129</v>
      </c>
      <c r="E121" s="141">
        <v>82</v>
      </c>
      <c r="F121" s="143">
        <v>21151.885739999998</v>
      </c>
      <c r="G121" s="144">
        <f t="shared" si="3"/>
        <v>21233.885739999998</v>
      </c>
      <c r="H121" s="145">
        <f t="shared" si="4"/>
        <v>187362.88574</v>
      </c>
      <c r="N121" s="44"/>
      <c r="O121" s="44"/>
      <c r="P121" s="44"/>
      <c r="Q121" s="45"/>
      <c r="R121" s="44"/>
      <c r="S121" s="45"/>
    </row>
    <row r="122" spans="1:19" ht="16.5" customHeight="1">
      <c r="A122" s="10">
        <v>36465</v>
      </c>
      <c r="B122" s="141">
        <v>8240</v>
      </c>
      <c r="C122" s="141">
        <v>177096</v>
      </c>
      <c r="D122" s="142">
        <f t="shared" si="5"/>
        <v>185336</v>
      </c>
      <c r="E122" s="141">
        <v>0</v>
      </c>
      <c r="F122" s="143">
        <v>17529.07488</v>
      </c>
      <c r="G122" s="144">
        <f t="shared" si="3"/>
        <v>17529.07488</v>
      </c>
      <c r="H122" s="145">
        <f t="shared" si="4"/>
        <v>202865.07488</v>
      </c>
      <c r="N122" s="44"/>
      <c r="O122" s="44"/>
      <c r="P122" s="44"/>
      <c r="Q122" s="45"/>
      <c r="R122" s="44"/>
      <c r="S122" s="45"/>
    </row>
    <row r="123" spans="1:19" ht="16.5" customHeight="1">
      <c r="A123" s="10">
        <v>36495</v>
      </c>
      <c r="B123" s="141">
        <v>8139.45</v>
      </c>
      <c r="C123" s="141">
        <v>189236.45</v>
      </c>
      <c r="D123" s="142">
        <f t="shared" si="5"/>
        <v>197375.90000000002</v>
      </c>
      <c r="E123" s="141">
        <v>65</v>
      </c>
      <c r="F123" s="143">
        <v>21487.832539999999</v>
      </c>
      <c r="G123" s="144">
        <f t="shared" si="3"/>
        <v>21552.832539999999</v>
      </c>
      <c r="H123" s="145">
        <f t="shared" si="4"/>
        <v>218928.73254000003</v>
      </c>
      <c r="N123" s="44"/>
      <c r="O123" s="44"/>
      <c r="P123" s="44"/>
      <c r="Q123" s="45"/>
      <c r="R123" s="44"/>
      <c r="S123" s="45"/>
    </row>
    <row r="124" spans="1:19" ht="16.5" customHeight="1">
      <c r="A124" s="10">
        <v>36526</v>
      </c>
      <c r="B124" s="143">
        <v>2230.7158999999997</v>
      </c>
      <c r="C124" s="143">
        <v>129653.30414999997</v>
      </c>
      <c r="D124" s="146">
        <f t="shared" si="5"/>
        <v>131884.02004999996</v>
      </c>
      <c r="E124" s="143">
        <v>19.305</v>
      </c>
      <c r="F124" s="143">
        <v>11973.167750000001</v>
      </c>
      <c r="G124" s="144">
        <f t="shared" si="3"/>
        <v>11992.472750000001</v>
      </c>
      <c r="H124" s="145">
        <f t="shared" si="4"/>
        <v>143876.49279999995</v>
      </c>
      <c r="N124" s="44"/>
      <c r="O124" s="44"/>
      <c r="P124" s="44"/>
      <c r="Q124" s="45"/>
      <c r="R124" s="44"/>
      <c r="S124" s="45"/>
    </row>
    <row r="125" spans="1:19" ht="16.5" customHeight="1">
      <c r="A125" s="10">
        <v>36557</v>
      </c>
      <c r="B125" s="143">
        <v>1887.0721799999999</v>
      </c>
      <c r="C125" s="143">
        <v>155531.85396333336</v>
      </c>
      <c r="D125" s="146">
        <f t="shared" si="5"/>
        <v>157418.92614333334</v>
      </c>
      <c r="E125" s="143">
        <v>53.136000000000003</v>
      </c>
      <c r="F125" s="143">
        <v>15695.86911</v>
      </c>
      <c r="G125" s="144">
        <f t="shared" si="3"/>
        <v>15749.00511</v>
      </c>
      <c r="H125" s="145">
        <f t="shared" si="4"/>
        <v>173167.93125333334</v>
      </c>
      <c r="N125" s="44"/>
      <c r="O125" s="44"/>
      <c r="P125" s="44"/>
      <c r="Q125" s="45"/>
      <c r="R125" s="44"/>
      <c r="S125" s="45"/>
    </row>
    <row r="126" spans="1:19" ht="16.5" customHeight="1">
      <c r="A126" s="10">
        <v>36586</v>
      </c>
      <c r="B126" s="143">
        <v>1970.1228000000001</v>
      </c>
      <c r="C126" s="143">
        <v>123939.49933000022</v>
      </c>
      <c r="D126" s="146">
        <f t="shared" si="5"/>
        <v>125909.62213000022</v>
      </c>
      <c r="E126" s="143">
        <v>87.263999999999996</v>
      </c>
      <c r="F126" s="143">
        <v>13638</v>
      </c>
      <c r="G126" s="144">
        <f t="shared" si="3"/>
        <v>13725.263999999999</v>
      </c>
      <c r="H126" s="145">
        <f t="shared" si="4"/>
        <v>139634.88613000023</v>
      </c>
      <c r="N126" s="44"/>
      <c r="O126" s="44"/>
      <c r="P126" s="44"/>
      <c r="Q126" s="45"/>
      <c r="R126" s="44"/>
      <c r="S126" s="45"/>
    </row>
    <row r="127" spans="1:19" ht="16.5" customHeight="1">
      <c r="A127" s="10">
        <v>36617</v>
      </c>
      <c r="B127" s="143">
        <v>988.28046999999992</v>
      </c>
      <c r="C127" s="143">
        <v>127823.51827333331</v>
      </c>
      <c r="D127" s="146">
        <f t="shared" si="5"/>
        <v>128811.7987433333</v>
      </c>
      <c r="E127" s="143">
        <v>52.973999999999997</v>
      </c>
      <c r="F127" s="143">
        <v>16554.338299999999</v>
      </c>
      <c r="G127" s="144">
        <f t="shared" si="3"/>
        <v>16607.312299999998</v>
      </c>
      <c r="H127" s="145">
        <f t="shared" si="4"/>
        <v>145419.11104333331</v>
      </c>
      <c r="N127" s="44"/>
      <c r="O127" s="44"/>
      <c r="P127" s="44"/>
      <c r="Q127" s="45"/>
      <c r="R127" s="44"/>
      <c r="S127" s="45"/>
    </row>
    <row r="128" spans="1:19" ht="16.5" customHeight="1">
      <c r="A128" s="10">
        <v>36647</v>
      </c>
      <c r="B128" s="143">
        <v>5703.8995000000014</v>
      </c>
      <c r="C128" s="143">
        <v>127949.63227571115</v>
      </c>
      <c r="D128" s="146">
        <f t="shared" si="5"/>
        <v>133653.53177571116</v>
      </c>
      <c r="E128" s="143">
        <v>228.81</v>
      </c>
      <c r="F128" s="143">
        <v>17841.63105</v>
      </c>
      <c r="G128" s="144">
        <f t="shared" si="3"/>
        <v>18070.441050000001</v>
      </c>
      <c r="H128" s="145">
        <f t="shared" si="4"/>
        <v>151723.97282571116</v>
      </c>
      <c r="N128" s="44"/>
      <c r="O128" s="44"/>
      <c r="P128" s="44"/>
      <c r="Q128" s="45"/>
      <c r="R128" s="44"/>
      <c r="S128" s="45"/>
    </row>
    <row r="129" spans="1:19" ht="16.5" customHeight="1">
      <c r="A129" s="10">
        <v>36678</v>
      </c>
      <c r="B129" s="143">
        <v>9435.4535000000033</v>
      </c>
      <c r="C129" s="143">
        <v>117754.56418000003</v>
      </c>
      <c r="D129" s="146">
        <f t="shared" si="5"/>
        <v>127190.01768000003</v>
      </c>
      <c r="E129" s="143">
        <v>222.58600000000001</v>
      </c>
      <c r="F129" s="143">
        <v>21493.218089999998</v>
      </c>
      <c r="G129" s="144">
        <f t="shared" si="3"/>
        <v>21715.804089999998</v>
      </c>
      <c r="H129" s="145">
        <f t="shared" si="4"/>
        <v>148905.82177000004</v>
      </c>
      <c r="N129" s="44"/>
      <c r="O129" s="44"/>
      <c r="P129" s="44"/>
      <c r="Q129" s="45"/>
      <c r="R129" s="44"/>
      <c r="S129" s="45"/>
    </row>
    <row r="130" spans="1:19" ht="16.5" customHeight="1">
      <c r="A130" s="10">
        <v>36708</v>
      </c>
      <c r="B130" s="143">
        <v>3403.4539</v>
      </c>
      <c r="C130" s="143">
        <v>78144.237262000097</v>
      </c>
      <c r="D130" s="146">
        <f t="shared" si="5"/>
        <v>81547.69116200009</v>
      </c>
      <c r="E130" s="143">
        <v>209.49379999999999</v>
      </c>
      <c r="F130" s="143">
        <v>16147.71711</v>
      </c>
      <c r="G130" s="144">
        <f t="shared" si="3"/>
        <v>16357.21091</v>
      </c>
      <c r="H130" s="145">
        <f t="shared" si="4"/>
        <v>97904.902072000084</v>
      </c>
      <c r="N130" s="44"/>
      <c r="O130" s="44"/>
      <c r="P130" s="44"/>
      <c r="Q130" s="45"/>
      <c r="R130" s="44"/>
      <c r="S130" s="45"/>
    </row>
    <row r="131" spans="1:19" ht="16.5" customHeight="1">
      <c r="A131" s="10">
        <v>36739</v>
      </c>
      <c r="B131" s="143">
        <v>6562.4331999999995</v>
      </c>
      <c r="C131" s="143">
        <v>143489.34006069205</v>
      </c>
      <c r="D131" s="146">
        <f t="shared" si="5"/>
        <v>150051.77326069205</v>
      </c>
      <c r="E131" s="143">
        <v>164.09</v>
      </c>
      <c r="F131" s="143">
        <v>18385.488969999999</v>
      </c>
      <c r="G131" s="144">
        <f t="shared" si="3"/>
        <v>18549.578969999999</v>
      </c>
      <c r="H131" s="145">
        <f t="shared" si="4"/>
        <v>168601.35223069205</v>
      </c>
      <c r="N131" s="44"/>
      <c r="O131" s="44"/>
      <c r="P131" s="44"/>
      <c r="Q131" s="45"/>
      <c r="R131" s="44"/>
      <c r="S131" s="45"/>
    </row>
    <row r="132" spans="1:19" ht="16.5" customHeight="1">
      <c r="A132" s="10">
        <v>36770</v>
      </c>
      <c r="B132" s="143">
        <v>2950.2463600000001</v>
      </c>
      <c r="C132" s="143">
        <v>125708.05146793935</v>
      </c>
      <c r="D132" s="146">
        <f t="shared" si="5"/>
        <v>128658.29782793936</v>
      </c>
      <c r="E132" s="143">
        <v>163.79499999999999</v>
      </c>
      <c r="F132" s="143">
        <v>20548.423500000001</v>
      </c>
      <c r="G132" s="144">
        <f t="shared" si="3"/>
        <v>20712.218499999999</v>
      </c>
      <c r="H132" s="145">
        <f t="shared" si="4"/>
        <v>149370.51632793935</v>
      </c>
      <c r="N132" s="44"/>
      <c r="O132" s="44"/>
      <c r="P132" s="44"/>
      <c r="Q132" s="45"/>
      <c r="R132" s="44"/>
      <c r="S132" s="45"/>
    </row>
    <row r="133" spans="1:19" ht="16.5" customHeight="1">
      <c r="A133" s="10">
        <v>36801</v>
      </c>
      <c r="B133" s="143">
        <v>2716.8200099999999</v>
      </c>
      <c r="C133" s="143">
        <v>144745.74548804483</v>
      </c>
      <c r="D133" s="146">
        <f t="shared" si="5"/>
        <v>147462.56549804483</v>
      </c>
      <c r="E133" s="143">
        <v>99.54</v>
      </c>
      <c r="F133" s="143">
        <v>22544.86289</v>
      </c>
      <c r="G133" s="144">
        <f t="shared" ref="G133:G196" si="6">E133+F133</f>
        <v>22644.402890000001</v>
      </c>
      <c r="H133" s="145">
        <f t="shared" ref="H133:H196" si="7">G133+D133</f>
        <v>170106.96838804483</v>
      </c>
      <c r="N133" s="44"/>
      <c r="O133" s="44"/>
      <c r="P133" s="44"/>
      <c r="Q133" s="45"/>
      <c r="R133" s="44"/>
      <c r="S133" s="45"/>
    </row>
    <row r="134" spans="1:19" ht="16.5" customHeight="1">
      <c r="A134" s="10">
        <v>36832</v>
      </c>
      <c r="B134" s="143">
        <v>1104.1593600000001</v>
      </c>
      <c r="C134" s="143">
        <v>122868.23440747804</v>
      </c>
      <c r="D134" s="146">
        <f t="shared" si="5"/>
        <v>123972.39376747805</v>
      </c>
      <c r="E134" s="143">
        <v>0</v>
      </c>
      <c r="F134" s="143">
        <v>13684.55243</v>
      </c>
      <c r="G134" s="144">
        <f t="shared" si="6"/>
        <v>13684.55243</v>
      </c>
      <c r="H134" s="145">
        <f t="shared" si="7"/>
        <v>137656.94619747804</v>
      </c>
      <c r="N134" s="44"/>
      <c r="O134" s="44"/>
      <c r="P134" s="44"/>
      <c r="Q134" s="45"/>
      <c r="R134" s="44"/>
      <c r="S134" s="45"/>
    </row>
    <row r="135" spans="1:19" ht="16.5" customHeight="1">
      <c r="A135" s="10">
        <v>36861</v>
      </c>
      <c r="B135" s="143">
        <v>1018.0501899999999</v>
      </c>
      <c r="C135" s="143">
        <v>120735.80151137074</v>
      </c>
      <c r="D135" s="146">
        <f t="shared" si="5"/>
        <v>121753.85170137073</v>
      </c>
      <c r="E135" s="143">
        <v>0</v>
      </c>
      <c r="F135" s="143">
        <v>27206.172129999999</v>
      </c>
      <c r="G135" s="144">
        <f t="shared" si="6"/>
        <v>27206.172129999999</v>
      </c>
      <c r="H135" s="145">
        <f t="shared" si="7"/>
        <v>148960.02383137072</v>
      </c>
      <c r="N135" s="44"/>
      <c r="O135" s="44"/>
      <c r="P135" s="44"/>
      <c r="Q135" s="45"/>
      <c r="R135" s="44"/>
      <c r="S135" s="45"/>
    </row>
    <row r="136" spans="1:19" ht="16.5" customHeight="1">
      <c r="A136" s="10">
        <v>36892</v>
      </c>
      <c r="B136" s="143">
        <v>1329.9116399999998</v>
      </c>
      <c r="C136" s="143">
        <v>82526.17566000011</v>
      </c>
      <c r="D136" s="146">
        <f t="shared" ref="D136:D199" si="8">B136+C136</f>
        <v>83856.087300000116</v>
      </c>
      <c r="E136" s="143">
        <v>5.2479899999999997</v>
      </c>
      <c r="F136" s="143">
        <v>27206.172129999999</v>
      </c>
      <c r="G136" s="144">
        <f t="shared" si="6"/>
        <v>27211.420119999999</v>
      </c>
      <c r="H136" s="145">
        <f t="shared" si="7"/>
        <v>111067.50742000011</v>
      </c>
      <c r="N136" s="44"/>
      <c r="O136" s="44"/>
      <c r="P136" s="44"/>
      <c r="Q136" s="45"/>
      <c r="R136" s="44"/>
      <c r="S136" s="45"/>
    </row>
    <row r="137" spans="1:19" ht="16.5" customHeight="1">
      <c r="A137" s="10">
        <v>36923</v>
      </c>
      <c r="B137" s="143">
        <v>338.24074999999999</v>
      </c>
      <c r="C137" s="143">
        <v>93034.989019999994</v>
      </c>
      <c r="D137" s="146">
        <f t="shared" si="8"/>
        <v>93373.229769999991</v>
      </c>
      <c r="E137" s="143">
        <v>6.3765900000000002</v>
      </c>
      <c r="F137" s="143">
        <v>16487.51352</v>
      </c>
      <c r="G137" s="144">
        <f t="shared" si="6"/>
        <v>16493.89011</v>
      </c>
      <c r="H137" s="145">
        <f t="shared" si="7"/>
        <v>109867.11987999998</v>
      </c>
      <c r="N137" s="44"/>
      <c r="O137" s="44"/>
      <c r="P137" s="44"/>
      <c r="Q137" s="45"/>
      <c r="R137" s="44"/>
      <c r="S137" s="45"/>
    </row>
    <row r="138" spans="1:19" ht="16.5" customHeight="1">
      <c r="A138" s="10">
        <v>36951</v>
      </c>
      <c r="B138" s="143">
        <v>1170.15732</v>
      </c>
      <c r="C138" s="143">
        <v>96899.912429999749</v>
      </c>
      <c r="D138" s="146">
        <f t="shared" si="8"/>
        <v>98070.069749999748</v>
      </c>
      <c r="E138" s="143">
        <v>3.72438</v>
      </c>
      <c r="F138" s="143">
        <v>17092.58181</v>
      </c>
      <c r="G138" s="144">
        <f t="shared" si="6"/>
        <v>17096.306189999999</v>
      </c>
      <c r="H138" s="145">
        <f t="shared" si="7"/>
        <v>115166.37593999975</v>
      </c>
      <c r="I138" s="14"/>
      <c r="N138" s="44"/>
      <c r="O138" s="44"/>
      <c r="P138" s="44"/>
      <c r="Q138" s="45"/>
      <c r="R138" s="44"/>
      <c r="S138" s="45"/>
    </row>
    <row r="139" spans="1:19" ht="16.5" customHeight="1">
      <c r="A139" s="10">
        <v>36982</v>
      </c>
      <c r="B139" s="143">
        <v>782.04823999999996</v>
      </c>
      <c r="C139" s="143">
        <v>118104.47293000018</v>
      </c>
      <c r="D139" s="146">
        <f t="shared" si="8"/>
        <v>118886.52117000018</v>
      </c>
      <c r="E139" s="143">
        <v>10.495979999999999</v>
      </c>
      <c r="F139" s="143">
        <v>18249.568230000001</v>
      </c>
      <c r="G139" s="144">
        <f t="shared" si="6"/>
        <v>18260.06421</v>
      </c>
      <c r="H139" s="145">
        <f t="shared" si="7"/>
        <v>137146.58538000018</v>
      </c>
      <c r="I139" s="14"/>
      <c r="N139" s="44"/>
      <c r="O139" s="44"/>
      <c r="P139" s="44"/>
      <c r="Q139" s="45"/>
      <c r="R139" s="44"/>
      <c r="S139" s="45"/>
    </row>
    <row r="140" spans="1:19" ht="16.5" customHeight="1">
      <c r="A140" s="10">
        <v>37012</v>
      </c>
      <c r="B140" s="143">
        <v>2007.54466</v>
      </c>
      <c r="C140" s="143">
        <v>97342.651830000061</v>
      </c>
      <c r="D140" s="146">
        <f t="shared" si="8"/>
        <v>99350.19649000006</v>
      </c>
      <c r="E140" s="143">
        <v>33.745139999999999</v>
      </c>
      <c r="F140" s="143">
        <v>16957.1813</v>
      </c>
      <c r="G140" s="144">
        <f t="shared" si="6"/>
        <v>16990.926439999999</v>
      </c>
      <c r="H140" s="145">
        <f t="shared" si="7"/>
        <v>116341.12293000006</v>
      </c>
      <c r="I140" s="14"/>
      <c r="N140" s="44"/>
      <c r="O140" s="44"/>
      <c r="P140" s="44"/>
      <c r="Q140" s="45"/>
      <c r="R140" s="44"/>
      <c r="S140" s="45"/>
    </row>
    <row r="141" spans="1:19" ht="16.5" customHeight="1">
      <c r="A141" s="10">
        <v>37043</v>
      </c>
      <c r="B141" s="143">
        <v>2185.27115</v>
      </c>
      <c r="C141" s="143">
        <v>97711.808960000038</v>
      </c>
      <c r="D141" s="146">
        <f t="shared" si="8"/>
        <v>99897.080110000039</v>
      </c>
      <c r="E141" s="143">
        <v>0</v>
      </c>
      <c r="F141" s="143">
        <v>17149.397659999999</v>
      </c>
      <c r="G141" s="144">
        <f t="shared" si="6"/>
        <v>17149.397659999999</v>
      </c>
      <c r="H141" s="145">
        <f t="shared" si="7"/>
        <v>117046.47777000004</v>
      </c>
      <c r="I141" s="14"/>
      <c r="N141" s="44"/>
      <c r="O141" s="44"/>
      <c r="P141" s="44"/>
      <c r="Q141" s="45"/>
      <c r="R141" s="44"/>
      <c r="S141" s="45"/>
    </row>
    <row r="142" spans="1:19" ht="16.5" customHeight="1">
      <c r="A142" s="10">
        <v>37073</v>
      </c>
      <c r="B142" s="143">
        <v>3410.7224999999999</v>
      </c>
      <c r="C142" s="143">
        <v>91730.845990000103</v>
      </c>
      <c r="D142" s="146">
        <f t="shared" si="8"/>
        <v>95141.568490000107</v>
      </c>
      <c r="E142" s="143">
        <v>28.391490000000001</v>
      </c>
      <c r="F142" s="143">
        <v>15864.2752</v>
      </c>
      <c r="G142" s="144">
        <f t="shared" si="6"/>
        <v>15892.66669</v>
      </c>
      <c r="H142" s="145">
        <f t="shared" si="7"/>
        <v>111034.23518000011</v>
      </c>
      <c r="I142" s="14"/>
      <c r="N142" s="44"/>
      <c r="O142" s="44"/>
      <c r="P142" s="44"/>
      <c r="Q142" s="45"/>
      <c r="R142" s="44"/>
      <c r="S142" s="45"/>
    </row>
    <row r="143" spans="1:19" ht="16.5" customHeight="1">
      <c r="A143" s="10">
        <v>37104</v>
      </c>
      <c r="B143" s="143">
        <v>3440.3944900000001</v>
      </c>
      <c r="C143" s="143">
        <v>112042.83068000007</v>
      </c>
      <c r="D143" s="146">
        <f t="shared" si="8"/>
        <v>115483.22517000008</v>
      </c>
      <c r="E143" s="143">
        <v>277.76053999999999</v>
      </c>
      <c r="F143" s="143">
        <v>15639.22977</v>
      </c>
      <c r="G143" s="144">
        <f t="shared" si="6"/>
        <v>15916.990309999999</v>
      </c>
      <c r="H143" s="145">
        <f t="shared" si="7"/>
        <v>131400.21548000007</v>
      </c>
      <c r="I143" s="14"/>
      <c r="N143" s="44"/>
      <c r="O143" s="44"/>
      <c r="P143" s="44"/>
      <c r="Q143" s="45"/>
      <c r="R143" s="44"/>
      <c r="S143" s="45"/>
    </row>
    <row r="144" spans="1:19" ht="16.5" customHeight="1">
      <c r="A144" s="10">
        <v>37135</v>
      </c>
      <c r="B144" s="143">
        <v>5396.6379399999996</v>
      </c>
      <c r="C144" s="143">
        <v>106284.63324000021</v>
      </c>
      <c r="D144" s="146">
        <f t="shared" si="8"/>
        <v>111681.27118000021</v>
      </c>
      <c r="E144" s="143">
        <v>299.78210999999999</v>
      </c>
      <c r="F144" s="143">
        <v>17760.539350000003</v>
      </c>
      <c r="G144" s="144">
        <f t="shared" si="6"/>
        <v>18060.321460000003</v>
      </c>
      <c r="H144" s="145">
        <f t="shared" si="7"/>
        <v>129741.59264000022</v>
      </c>
      <c r="I144" s="14"/>
      <c r="N144" s="44"/>
      <c r="O144" s="44"/>
      <c r="P144" s="44"/>
      <c r="Q144" s="45"/>
      <c r="R144" s="44"/>
      <c r="S144" s="45"/>
    </row>
    <row r="145" spans="1:19" ht="16.5" customHeight="1">
      <c r="A145" s="10">
        <v>37165</v>
      </c>
      <c r="B145" s="143">
        <v>4496.0740500000002</v>
      </c>
      <c r="C145" s="143">
        <v>97322.195720000003</v>
      </c>
      <c r="D145" s="146">
        <f t="shared" si="8"/>
        <v>101818.26977</v>
      </c>
      <c r="E145" s="143">
        <v>307.96446000000003</v>
      </c>
      <c r="F145" s="143">
        <v>16360.686</v>
      </c>
      <c r="G145" s="144">
        <f t="shared" si="6"/>
        <v>16668.650460000001</v>
      </c>
      <c r="H145" s="145">
        <f t="shared" si="7"/>
        <v>118486.92023</v>
      </c>
      <c r="I145" s="14"/>
      <c r="N145" s="44"/>
      <c r="O145" s="44"/>
      <c r="P145" s="44"/>
      <c r="Q145" s="45"/>
      <c r="R145" s="44"/>
      <c r="S145" s="45"/>
    </row>
    <row r="146" spans="1:19" ht="16.5" customHeight="1">
      <c r="A146" s="10">
        <v>37196</v>
      </c>
      <c r="B146" s="143">
        <v>6328.5229500000087</v>
      </c>
      <c r="C146" s="143">
        <v>107941.16957999994</v>
      </c>
      <c r="D146" s="146">
        <f t="shared" si="8"/>
        <v>114269.69252999996</v>
      </c>
      <c r="E146" s="143">
        <v>449.02846</v>
      </c>
      <c r="F146" s="143">
        <v>14611.37724</v>
      </c>
      <c r="G146" s="144">
        <f t="shared" si="6"/>
        <v>15060.405699999999</v>
      </c>
      <c r="H146" s="145">
        <f t="shared" si="7"/>
        <v>129330.09822999996</v>
      </c>
      <c r="I146" s="14"/>
      <c r="N146" s="44"/>
      <c r="O146" s="44"/>
      <c r="P146" s="44"/>
      <c r="Q146" s="45"/>
      <c r="R146" s="44"/>
      <c r="S146" s="45"/>
    </row>
    <row r="147" spans="1:19" ht="16.5" customHeight="1">
      <c r="A147" s="10">
        <v>37226</v>
      </c>
      <c r="B147" s="143">
        <v>4043.1038199999998</v>
      </c>
      <c r="C147" s="143">
        <v>84360.0929399999</v>
      </c>
      <c r="D147" s="146">
        <f t="shared" si="8"/>
        <v>88403.196759999904</v>
      </c>
      <c r="E147" s="143">
        <v>501.45603000000006</v>
      </c>
      <c r="F147" s="143">
        <v>16753.241000000002</v>
      </c>
      <c r="G147" s="144">
        <f t="shared" si="6"/>
        <v>17254.697030000003</v>
      </c>
      <c r="H147" s="145">
        <f t="shared" si="7"/>
        <v>105657.89378999991</v>
      </c>
      <c r="I147" s="14"/>
      <c r="N147" s="46"/>
      <c r="O147" s="46"/>
      <c r="P147" s="46"/>
      <c r="Q147" s="47"/>
      <c r="R147" s="44"/>
      <c r="S147" s="45"/>
    </row>
    <row r="148" spans="1:19" ht="16.5" customHeight="1">
      <c r="A148" s="10">
        <v>37257</v>
      </c>
      <c r="B148" s="147">
        <f>N148/1000</f>
        <v>2598.8290099999999</v>
      </c>
      <c r="C148" s="143">
        <f>O148/1000</f>
        <v>66694.704819999999</v>
      </c>
      <c r="D148" s="146">
        <f t="shared" si="8"/>
        <v>69293.53383</v>
      </c>
      <c r="E148" s="143">
        <f>P148/1000</f>
        <v>204.21451999999999</v>
      </c>
      <c r="F148" s="143">
        <v>11510.699000000001</v>
      </c>
      <c r="G148" s="144">
        <f t="shared" si="6"/>
        <v>11714.91352</v>
      </c>
      <c r="H148" s="145">
        <f t="shared" si="7"/>
        <v>81008.447350000002</v>
      </c>
      <c r="I148" s="14"/>
      <c r="N148" s="44">
        <v>2598829.0099999998</v>
      </c>
      <c r="O148" s="44">
        <v>66694704.82</v>
      </c>
      <c r="P148" s="44">
        <v>204214.52</v>
      </c>
      <c r="Q148" s="45">
        <f>+SUM(N148:P148)</f>
        <v>69497748.349999994</v>
      </c>
      <c r="R148" s="44"/>
      <c r="S148" s="45"/>
    </row>
    <row r="149" spans="1:19" ht="16.5" customHeight="1">
      <c r="A149" s="10">
        <v>37288</v>
      </c>
      <c r="B149" s="143">
        <f t="shared" ref="B149:C207" si="9">N149/1000</f>
        <v>3892.76053</v>
      </c>
      <c r="C149" s="143">
        <f t="shared" si="9"/>
        <v>67729.911810000005</v>
      </c>
      <c r="D149" s="146">
        <f t="shared" si="8"/>
        <v>71622.672340000005</v>
      </c>
      <c r="E149" s="143">
        <f t="shared" ref="E149:E212" si="10">P149/1000</f>
        <v>389.71325000000002</v>
      </c>
      <c r="F149" s="143">
        <v>13615.95658</v>
      </c>
      <c r="G149" s="144">
        <f t="shared" si="6"/>
        <v>14005.669830000001</v>
      </c>
      <c r="H149" s="145">
        <f t="shared" si="7"/>
        <v>85628.342170000004</v>
      </c>
      <c r="I149" s="14"/>
      <c r="N149" s="44">
        <v>3892760.53</v>
      </c>
      <c r="O149" s="44">
        <v>67729911.810000002</v>
      </c>
      <c r="P149" s="44">
        <v>389713.25</v>
      </c>
      <c r="Q149" s="45">
        <f t="shared" ref="Q149:Q228" si="11">+SUM(N149:P149)</f>
        <v>72012385.590000004</v>
      </c>
      <c r="R149" s="44"/>
      <c r="S149" s="45"/>
    </row>
    <row r="150" spans="1:19" ht="16.5" customHeight="1">
      <c r="A150" s="10">
        <v>37316</v>
      </c>
      <c r="B150" s="143">
        <f t="shared" si="9"/>
        <v>4529.1168499999994</v>
      </c>
      <c r="C150" s="143">
        <f t="shared" si="9"/>
        <v>73796.487870000012</v>
      </c>
      <c r="D150" s="146">
        <f t="shared" si="8"/>
        <v>78325.604720000018</v>
      </c>
      <c r="E150" s="143">
        <f t="shared" si="10"/>
        <v>164.15470000000002</v>
      </c>
      <c r="F150" s="143">
        <v>17027.406280000003</v>
      </c>
      <c r="G150" s="144">
        <f t="shared" si="6"/>
        <v>17191.560980000002</v>
      </c>
      <c r="H150" s="145">
        <f t="shared" si="7"/>
        <v>95517.165700000012</v>
      </c>
      <c r="I150" s="14"/>
      <c r="N150" s="44">
        <v>4529116.8499999996</v>
      </c>
      <c r="O150" s="44">
        <v>73796487.870000005</v>
      </c>
      <c r="P150" s="44">
        <v>164154.70000000001</v>
      </c>
      <c r="Q150" s="45">
        <f t="shared" si="11"/>
        <v>78489759.420000002</v>
      </c>
      <c r="R150" s="44"/>
      <c r="S150" s="45"/>
    </row>
    <row r="151" spans="1:19" ht="16.5" customHeight="1">
      <c r="A151" s="10">
        <v>37347</v>
      </c>
      <c r="B151" s="143">
        <f t="shared" si="9"/>
        <v>7364.6071400000001</v>
      </c>
      <c r="C151" s="143">
        <f t="shared" si="9"/>
        <v>77350.010040000008</v>
      </c>
      <c r="D151" s="146">
        <f t="shared" si="8"/>
        <v>84714.617180000001</v>
      </c>
      <c r="E151" s="143">
        <f t="shared" si="10"/>
        <v>197.94200000000001</v>
      </c>
      <c r="F151" s="143">
        <v>13160.542730000001</v>
      </c>
      <c r="G151" s="144">
        <f t="shared" si="6"/>
        <v>13358.48473</v>
      </c>
      <c r="H151" s="145">
        <f t="shared" si="7"/>
        <v>98073.101909999998</v>
      </c>
      <c r="I151" s="14"/>
      <c r="N151" s="44">
        <v>7364607.1399999997</v>
      </c>
      <c r="O151" s="44">
        <v>77350010.040000007</v>
      </c>
      <c r="P151" s="44">
        <v>197942</v>
      </c>
      <c r="Q151" s="45">
        <f t="shared" si="11"/>
        <v>84912559.180000007</v>
      </c>
      <c r="R151" s="44"/>
      <c r="S151" s="45"/>
    </row>
    <row r="152" spans="1:19" ht="16.5" customHeight="1">
      <c r="A152" s="10">
        <v>37377</v>
      </c>
      <c r="B152" s="143">
        <f t="shared" si="9"/>
        <v>10407.324779999999</v>
      </c>
      <c r="C152" s="143">
        <f t="shared" si="9"/>
        <v>67761.905169999998</v>
      </c>
      <c r="D152" s="146">
        <f t="shared" si="8"/>
        <v>78169.229949999994</v>
      </c>
      <c r="E152" s="143">
        <f t="shared" si="10"/>
        <v>248.26398</v>
      </c>
      <c r="F152" s="143">
        <v>14016.41403</v>
      </c>
      <c r="G152" s="144">
        <f t="shared" si="6"/>
        <v>14264.67801</v>
      </c>
      <c r="H152" s="145">
        <f t="shared" si="7"/>
        <v>92433.907959999997</v>
      </c>
      <c r="I152" s="14"/>
      <c r="N152" s="44">
        <v>10407324.779999999</v>
      </c>
      <c r="O152" s="44">
        <v>67761905.170000002</v>
      </c>
      <c r="P152" s="44">
        <v>248263.98</v>
      </c>
      <c r="Q152" s="45">
        <f t="shared" si="11"/>
        <v>78417493.930000007</v>
      </c>
      <c r="R152" s="44"/>
      <c r="S152" s="45"/>
    </row>
    <row r="153" spans="1:19" ht="16.5" customHeight="1">
      <c r="A153" s="10">
        <v>37408</v>
      </c>
      <c r="B153" s="143">
        <f t="shared" si="9"/>
        <v>13743.197410000001</v>
      </c>
      <c r="C153" s="143">
        <f t="shared" si="9"/>
        <v>63998.243539999996</v>
      </c>
      <c r="D153" s="146">
        <f t="shared" si="8"/>
        <v>77741.440949999989</v>
      </c>
      <c r="E153" s="143">
        <f t="shared" si="10"/>
        <v>91.305000000000007</v>
      </c>
      <c r="F153" s="143">
        <v>15515.94881</v>
      </c>
      <c r="G153" s="144">
        <f t="shared" si="6"/>
        <v>15607.25381</v>
      </c>
      <c r="H153" s="145">
        <f t="shared" si="7"/>
        <v>93348.694759999984</v>
      </c>
      <c r="I153" s="14"/>
      <c r="N153" s="44">
        <v>13743197.41</v>
      </c>
      <c r="O153" s="44">
        <v>63998243.539999999</v>
      </c>
      <c r="P153" s="44">
        <v>91305</v>
      </c>
      <c r="Q153" s="45">
        <f t="shared" si="11"/>
        <v>77832745.950000003</v>
      </c>
      <c r="R153" s="44"/>
      <c r="S153" s="45"/>
    </row>
    <row r="154" spans="1:19" ht="16.5" customHeight="1">
      <c r="A154" s="10">
        <v>37438</v>
      </c>
      <c r="B154" s="143">
        <f t="shared" si="9"/>
        <v>12380.13508</v>
      </c>
      <c r="C154" s="143">
        <f t="shared" si="9"/>
        <v>84249.195090000008</v>
      </c>
      <c r="D154" s="146">
        <f t="shared" si="8"/>
        <v>96629.330170000001</v>
      </c>
      <c r="E154" s="143">
        <f t="shared" si="10"/>
        <v>844.05565999999999</v>
      </c>
      <c r="F154" s="143">
        <v>11872.58885</v>
      </c>
      <c r="G154" s="144">
        <f t="shared" si="6"/>
        <v>12716.64451</v>
      </c>
      <c r="H154" s="145">
        <f t="shared" si="7"/>
        <v>109345.97468</v>
      </c>
      <c r="I154" s="14"/>
      <c r="N154" s="44">
        <v>12380135.08</v>
      </c>
      <c r="O154" s="44">
        <v>84249195.090000004</v>
      </c>
      <c r="P154" s="44">
        <v>844055.66</v>
      </c>
      <c r="Q154" s="45">
        <f t="shared" si="11"/>
        <v>97473385.829999998</v>
      </c>
      <c r="R154" s="44"/>
      <c r="S154" s="45"/>
    </row>
    <row r="155" spans="1:19" ht="16.5" customHeight="1">
      <c r="A155" s="10">
        <v>37469</v>
      </c>
      <c r="B155" s="143">
        <f t="shared" si="9"/>
        <v>14787.04775</v>
      </c>
      <c r="C155" s="143">
        <f t="shared" si="9"/>
        <v>98213.920889999994</v>
      </c>
      <c r="D155" s="146">
        <f t="shared" si="8"/>
        <v>113000.96863999999</v>
      </c>
      <c r="E155" s="143">
        <f t="shared" si="10"/>
        <v>367.18397999999996</v>
      </c>
      <c r="F155" s="143">
        <v>16028.382320000001</v>
      </c>
      <c r="G155" s="144">
        <f t="shared" si="6"/>
        <v>16395.566300000002</v>
      </c>
      <c r="H155" s="145">
        <f t="shared" si="7"/>
        <v>129396.53494</v>
      </c>
      <c r="I155" s="14"/>
      <c r="N155" s="44">
        <v>14787047.75</v>
      </c>
      <c r="O155" s="44">
        <v>98213920.890000001</v>
      </c>
      <c r="P155" s="44">
        <v>367183.98</v>
      </c>
      <c r="Q155" s="45">
        <f t="shared" si="11"/>
        <v>113368152.62</v>
      </c>
      <c r="R155" s="44"/>
      <c r="S155" s="45"/>
    </row>
    <row r="156" spans="1:19" ht="16.5" customHeight="1">
      <c r="A156" s="10">
        <v>37500</v>
      </c>
      <c r="B156" s="143">
        <f t="shared" si="9"/>
        <v>12800.470800000001</v>
      </c>
      <c r="C156" s="143">
        <f t="shared" si="9"/>
        <v>105315.20023999999</v>
      </c>
      <c r="D156" s="146">
        <f t="shared" si="8"/>
        <v>118115.67103999999</v>
      </c>
      <c r="E156" s="143">
        <f t="shared" si="10"/>
        <v>575.57164999999998</v>
      </c>
      <c r="F156" s="143">
        <v>16065.282859999999</v>
      </c>
      <c r="G156" s="144">
        <f t="shared" si="6"/>
        <v>16640.854510000001</v>
      </c>
      <c r="H156" s="145">
        <f t="shared" si="7"/>
        <v>134756.52554999999</v>
      </c>
      <c r="I156" s="14"/>
      <c r="N156" s="44">
        <v>12800470.800000001</v>
      </c>
      <c r="O156" s="44">
        <v>105315200.23999999</v>
      </c>
      <c r="P156" s="44">
        <v>575571.65</v>
      </c>
      <c r="Q156" s="45">
        <f t="shared" si="11"/>
        <v>118691242.69</v>
      </c>
      <c r="R156" s="44"/>
      <c r="S156" s="45"/>
    </row>
    <row r="157" spans="1:19" ht="16.5" customHeight="1">
      <c r="A157" s="10">
        <v>37530</v>
      </c>
      <c r="B157" s="143">
        <f t="shared" si="9"/>
        <v>16822.281239999997</v>
      </c>
      <c r="C157" s="143">
        <f t="shared" si="9"/>
        <v>115428.24881999999</v>
      </c>
      <c r="D157" s="146">
        <f t="shared" si="8"/>
        <v>132250.53005999999</v>
      </c>
      <c r="E157" s="143">
        <f t="shared" si="10"/>
        <v>359.95522999999997</v>
      </c>
      <c r="F157" s="143">
        <f>15243481.23/1000</f>
        <v>15243.481230000001</v>
      </c>
      <c r="G157" s="144">
        <f t="shared" si="6"/>
        <v>15603.436460000001</v>
      </c>
      <c r="H157" s="145">
        <f t="shared" si="7"/>
        <v>147853.96651999999</v>
      </c>
      <c r="I157" s="14"/>
      <c r="N157" s="44">
        <v>16822281.239999998</v>
      </c>
      <c r="O157" s="44">
        <v>115428248.81999999</v>
      </c>
      <c r="P157" s="44">
        <v>359955.23</v>
      </c>
      <c r="Q157" s="45">
        <f t="shared" si="11"/>
        <v>132610485.28999999</v>
      </c>
      <c r="R157" s="48"/>
      <c r="S157" s="45"/>
    </row>
    <row r="158" spans="1:19" ht="16.5" customHeight="1">
      <c r="A158" s="10">
        <v>37561</v>
      </c>
      <c r="B158" s="143">
        <f t="shared" si="9"/>
        <v>12169.808710000001</v>
      </c>
      <c r="C158" s="143">
        <f t="shared" si="9"/>
        <v>119202.17212999999</v>
      </c>
      <c r="D158" s="146">
        <f t="shared" si="8"/>
        <v>131371.98084</v>
      </c>
      <c r="E158" s="143">
        <f t="shared" si="10"/>
        <v>142.90135999999998</v>
      </c>
      <c r="F158" s="143">
        <v>16069.753949999998</v>
      </c>
      <c r="G158" s="144">
        <f t="shared" si="6"/>
        <v>16212.655309999998</v>
      </c>
      <c r="H158" s="145">
        <f t="shared" si="7"/>
        <v>147584.63615000001</v>
      </c>
      <c r="I158" s="14"/>
      <c r="N158" s="44">
        <v>12169808.710000001</v>
      </c>
      <c r="O158" s="44">
        <v>119202172.13</v>
      </c>
      <c r="P158" s="44">
        <v>142901.35999999999</v>
      </c>
      <c r="Q158" s="45">
        <f t="shared" si="11"/>
        <v>131514882.2</v>
      </c>
      <c r="R158" s="48"/>
      <c r="S158" s="45"/>
    </row>
    <row r="159" spans="1:19" ht="16.5" customHeight="1">
      <c r="A159" s="10">
        <v>37591</v>
      </c>
      <c r="B159" s="143">
        <f t="shared" si="9"/>
        <v>16202.016079999999</v>
      </c>
      <c r="C159" s="143">
        <f t="shared" si="9"/>
        <v>117674.33246999999</v>
      </c>
      <c r="D159" s="146">
        <f t="shared" si="8"/>
        <v>133876.34855</v>
      </c>
      <c r="E159" s="143">
        <f t="shared" si="10"/>
        <v>287.87441999999999</v>
      </c>
      <c r="F159" s="143">
        <f>19078142.06/1000</f>
        <v>19078.142059999998</v>
      </c>
      <c r="G159" s="144">
        <f t="shared" si="6"/>
        <v>19366.016479999998</v>
      </c>
      <c r="H159" s="145">
        <f t="shared" si="7"/>
        <v>153242.36502999999</v>
      </c>
      <c r="I159" s="14"/>
      <c r="N159" s="44">
        <v>16202016.08</v>
      </c>
      <c r="O159" s="44">
        <v>117674332.47</v>
      </c>
      <c r="P159" s="44">
        <v>287874.42</v>
      </c>
      <c r="Q159" s="45">
        <f t="shared" si="11"/>
        <v>134164222.97</v>
      </c>
      <c r="R159" s="48"/>
      <c r="S159" s="45"/>
    </row>
    <row r="160" spans="1:19" ht="16.5" customHeight="1">
      <c r="A160" s="10">
        <v>37622</v>
      </c>
      <c r="B160" s="143">
        <f t="shared" si="9"/>
        <v>12108.502839999999</v>
      </c>
      <c r="C160" s="143">
        <f t="shared" si="9"/>
        <v>101327.58815000001</v>
      </c>
      <c r="D160" s="146">
        <f t="shared" si="8"/>
        <v>113436.09099000001</v>
      </c>
      <c r="E160" s="143">
        <f t="shared" si="10"/>
        <v>714.79840999999999</v>
      </c>
      <c r="F160" s="143">
        <f>13520636/1000</f>
        <v>13520.636</v>
      </c>
      <c r="G160" s="144">
        <f t="shared" si="6"/>
        <v>14235.43441</v>
      </c>
      <c r="H160" s="145">
        <f t="shared" si="7"/>
        <v>127671.52540000001</v>
      </c>
      <c r="I160" s="14"/>
      <c r="N160" s="44">
        <v>12108502.84</v>
      </c>
      <c r="O160" s="44">
        <v>101327588.15000001</v>
      </c>
      <c r="P160" s="44">
        <v>714798.41</v>
      </c>
      <c r="Q160" s="45">
        <f t="shared" si="11"/>
        <v>114150889.40000001</v>
      </c>
      <c r="R160" s="48"/>
      <c r="S160" s="45"/>
    </row>
    <row r="161" spans="1:19" ht="16.5" customHeight="1">
      <c r="A161" s="10">
        <v>37653</v>
      </c>
      <c r="B161" s="143">
        <f t="shared" si="9"/>
        <v>14535.451160000001</v>
      </c>
      <c r="C161" s="143">
        <f t="shared" si="9"/>
        <v>100856.68936</v>
      </c>
      <c r="D161" s="146">
        <f t="shared" si="8"/>
        <v>115392.14052</v>
      </c>
      <c r="E161" s="143">
        <f t="shared" si="10"/>
        <v>455.03917999999999</v>
      </c>
      <c r="F161" s="143">
        <f>17344151/1000</f>
        <v>17344.151000000002</v>
      </c>
      <c r="G161" s="144">
        <f t="shared" si="6"/>
        <v>17799.190180000001</v>
      </c>
      <c r="H161" s="145">
        <f t="shared" si="7"/>
        <v>133191.33069999999</v>
      </c>
      <c r="I161" s="14"/>
      <c r="N161" s="44">
        <v>14535451.16</v>
      </c>
      <c r="O161" s="44">
        <v>100856689.36</v>
      </c>
      <c r="P161" s="44">
        <v>455039.18</v>
      </c>
      <c r="Q161" s="45">
        <f t="shared" si="11"/>
        <v>115847179.7</v>
      </c>
      <c r="R161" s="48"/>
      <c r="S161" s="45"/>
    </row>
    <row r="162" spans="1:19" ht="16.5" customHeight="1">
      <c r="A162" s="10">
        <v>37681</v>
      </c>
      <c r="B162" s="143">
        <f t="shared" si="9"/>
        <v>12212.10806</v>
      </c>
      <c r="C162" s="143">
        <f t="shared" si="9"/>
        <v>85153.430500000002</v>
      </c>
      <c r="D162" s="146">
        <f t="shared" si="8"/>
        <v>97365.538560000001</v>
      </c>
      <c r="E162" s="143">
        <f t="shared" si="10"/>
        <v>362.26555999999999</v>
      </c>
      <c r="F162" s="143">
        <f>16732264/1000</f>
        <v>16732.263999999999</v>
      </c>
      <c r="G162" s="144">
        <f t="shared" si="6"/>
        <v>17094.529559999999</v>
      </c>
      <c r="H162" s="145">
        <f t="shared" si="7"/>
        <v>114460.06812</v>
      </c>
      <c r="I162" s="14"/>
      <c r="N162" s="44">
        <v>12212108.060000001</v>
      </c>
      <c r="O162" s="44">
        <v>85153430.5</v>
      </c>
      <c r="P162" s="44">
        <v>362265.56</v>
      </c>
      <c r="Q162" s="45">
        <f t="shared" si="11"/>
        <v>97727804.120000005</v>
      </c>
      <c r="R162" s="48"/>
      <c r="S162" s="45"/>
    </row>
    <row r="163" spans="1:19" ht="16.5" customHeight="1">
      <c r="A163" s="10">
        <v>37712</v>
      </c>
      <c r="B163" s="143">
        <f t="shared" si="9"/>
        <v>9955.9819700000007</v>
      </c>
      <c r="C163" s="143">
        <f t="shared" si="9"/>
        <v>88644.815760000012</v>
      </c>
      <c r="D163" s="146">
        <f t="shared" si="8"/>
        <v>98600.79773000002</v>
      </c>
      <c r="E163" s="143">
        <f t="shared" si="10"/>
        <v>697.28992000000005</v>
      </c>
      <c r="F163" s="143">
        <f>15831219/1000</f>
        <v>15831.218999999999</v>
      </c>
      <c r="G163" s="144">
        <f t="shared" si="6"/>
        <v>16528.50892</v>
      </c>
      <c r="H163" s="145">
        <f t="shared" si="7"/>
        <v>115129.30665000001</v>
      </c>
      <c r="I163" s="14"/>
      <c r="N163" s="44">
        <v>9955981.9700000007</v>
      </c>
      <c r="O163" s="44">
        <v>88644815.760000005</v>
      </c>
      <c r="P163" s="44">
        <v>697289.92</v>
      </c>
      <c r="Q163" s="45">
        <f t="shared" si="11"/>
        <v>99298087.650000006</v>
      </c>
      <c r="R163" s="48"/>
      <c r="S163" s="45"/>
    </row>
    <row r="164" spans="1:19" ht="16.5" customHeight="1">
      <c r="A164" s="10">
        <v>37742</v>
      </c>
      <c r="B164" s="143">
        <f t="shared" si="9"/>
        <v>12378.678679999999</v>
      </c>
      <c r="C164" s="143">
        <f t="shared" si="9"/>
        <v>84568.036840000001</v>
      </c>
      <c r="D164" s="146">
        <f t="shared" si="8"/>
        <v>96946.715519999998</v>
      </c>
      <c r="E164" s="143">
        <f t="shared" si="10"/>
        <v>514.09150999999997</v>
      </c>
      <c r="F164" s="143">
        <f>18043177/1000</f>
        <v>18043.177</v>
      </c>
      <c r="G164" s="144">
        <f t="shared" si="6"/>
        <v>18557.268509999998</v>
      </c>
      <c r="H164" s="145">
        <f t="shared" si="7"/>
        <v>115503.98402999999</v>
      </c>
      <c r="I164" s="14"/>
      <c r="N164" s="44">
        <v>12378678.68</v>
      </c>
      <c r="O164" s="44">
        <v>84568036.840000004</v>
      </c>
      <c r="P164" s="44">
        <v>514091.51</v>
      </c>
      <c r="Q164" s="45">
        <f t="shared" si="11"/>
        <v>97460807.030000016</v>
      </c>
      <c r="R164" s="48"/>
      <c r="S164" s="45"/>
    </row>
    <row r="165" spans="1:19" ht="16.5" customHeight="1">
      <c r="A165" s="10">
        <v>37773</v>
      </c>
      <c r="B165" s="143">
        <f t="shared" si="9"/>
        <v>8884.5952500000003</v>
      </c>
      <c r="C165" s="143">
        <f t="shared" si="9"/>
        <v>76568.933879999997</v>
      </c>
      <c r="D165" s="146">
        <f t="shared" si="8"/>
        <v>85453.529129999995</v>
      </c>
      <c r="E165" s="143">
        <f t="shared" si="10"/>
        <v>343.10021999999998</v>
      </c>
      <c r="F165" s="143">
        <f>19279592/1000</f>
        <v>19279.592000000001</v>
      </c>
      <c r="G165" s="144">
        <f t="shared" si="6"/>
        <v>19622.692220000001</v>
      </c>
      <c r="H165" s="145">
        <f t="shared" si="7"/>
        <v>105076.22134999999</v>
      </c>
      <c r="I165" s="14"/>
      <c r="N165" s="44">
        <v>8884595.25</v>
      </c>
      <c r="O165" s="44">
        <v>76568933.879999995</v>
      </c>
      <c r="P165" s="44">
        <v>343100.22</v>
      </c>
      <c r="Q165" s="45">
        <f t="shared" si="11"/>
        <v>85796629.349999994</v>
      </c>
      <c r="R165" s="48"/>
      <c r="S165" s="45"/>
    </row>
    <row r="166" spans="1:19" ht="16.5" customHeight="1">
      <c r="A166" s="10">
        <v>37803</v>
      </c>
      <c r="B166" s="143">
        <f t="shared" si="9"/>
        <v>8840.4744600000013</v>
      </c>
      <c r="C166" s="143">
        <f t="shared" si="9"/>
        <v>74686.851200000005</v>
      </c>
      <c r="D166" s="146">
        <f t="shared" si="8"/>
        <v>83527.325660000002</v>
      </c>
      <c r="E166" s="143">
        <f t="shared" si="10"/>
        <v>570.1186899999999</v>
      </c>
      <c r="F166" s="143">
        <f>20150506/1000</f>
        <v>20150.506000000001</v>
      </c>
      <c r="G166" s="144">
        <f t="shared" si="6"/>
        <v>20720.624690000001</v>
      </c>
      <c r="H166" s="145">
        <f t="shared" si="7"/>
        <v>104247.95035</v>
      </c>
      <c r="I166" s="14"/>
      <c r="N166" s="44">
        <v>8840474.4600000009</v>
      </c>
      <c r="O166" s="44">
        <v>74686851.200000003</v>
      </c>
      <c r="P166" s="44">
        <v>570118.68999999994</v>
      </c>
      <c r="Q166" s="45">
        <f t="shared" si="11"/>
        <v>84097444.349999994</v>
      </c>
      <c r="R166" s="48"/>
      <c r="S166" s="45"/>
    </row>
    <row r="167" spans="1:19" ht="16.5" customHeight="1">
      <c r="A167" s="10">
        <v>37834</v>
      </c>
      <c r="B167" s="143">
        <f t="shared" si="9"/>
        <v>9654.2287300000007</v>
      </c>
      <c r="C167" s="143">
        <f t="shared" si="9"/>
        <v>86177.009519999992</v>
      </c>
      <c r="D167" s="146">
        <f t="shared" si="8"/>
        <v>95831.238249999995</v>
      </c>
      <c r="E167" s="143">
        <f t="shared" si="10"/>
        <v>536.59081999999989</v>
      </c>
      <c r="F167" s="143">
        <f>17293612/1000</f>
        <v>17293.612000000001</v>
      </c>
      <c r="G167" s="144">
        <f t="shared" si="6"/>
        <v>17830.202820000002</v>
      </c>
      <c r="H167" s="145">
        <f t="shared" si="7"/>
        <v>113661.44107</v>
      </c>
      <c r="I167" s="14"/>
      <c r="N167" s="44">
        <v>9654228.7300000004</v>
      </c>
      <c r="O167" s="44">
        <v>86177009.519999996</v>
      </c>
      <c r="P167" s="44">
        <v>536590.81999999995</v>
      </c>
      <c r="Q167" s="45">
        <f t="shared" si="11"/>
        <v>96367829.069999993</v>
      </c>
      <c r="R167" s="48"/>
      <c r="S167" s="45"/>
    </row>
    <row r="168" spans="1:19" ht="16.5" customHeight="1">
      <c r="A168" s="10">
        <v>37865</v>
      </c>
      <c r="B168" s="143">
        <f t="shared" si="9"/>
        <v>9338.5699499999992</v>
      </c>
      <c r="C168" s="143">
        <f t="shared" si="9"/>
        <v>125965.66365</v>
      </c>
      <c r="D168" s="146">
        <f t="shared" si="8"/>
        <v>135304.23360000001</v>
      </c>
      <c r="E168" s="143">
        <f t="shared" si="10"/>
        <v>674.43221999999992</v>
      </c>
      <c r="F168" s="143">
        <f>19506982/1000</f>
        <v>19506.982</v>
      </c>
      <c r="G168" s="144">
        <f t="shared" si="6"/>
        <v>20181.414219999999</v>
      </c>
      <c r="H168" s="145">
        <f t="shared" si="7"/>
        <v>155485.64782000001</v>
      </c>
      <c r="I168" s="14"/>
      <c r="N168" s="44">
        <v>9338569.9499999993</v>
      </c>
      <c r="O168" s="44">
        <v>125965663.65000001</v>
      </c>
      <c r="P168" s="44">
        <v>674432.22</v>
      </c>
      <c r="Q168" s="45">
        <f t="shared" si="11"/>
        <v>135978665.81999999</v>
      </c>
      <c r="R168" s="48"/>
      <c r="S168" s="45"/>
    </row>
    <row r="169" spans="1:19" ht="16.5" customHeight="1">
      <c r="A169" s="10">
        <v>37895</v>
      </c>
      <c r="B169" s="143">
        <f t="shared" si="9"/>
        <v>7870.0246299999999</v>
      </c>
      <c r="C169" s="143">
        <f t="shared" si="9"/>
        <v>122448.52218</v>
      </c>
      <c r="D169" s="146">
        <f t="shared" si="8"/>
        <v>130318.54681</v>
      </c>
      <c r="E169" s="143">
        <f t="shared" si="10"/>
        <v>372.79865000000001</v>
      </c>
      <c r="F169" s="143">
        <f>20773998/1000</f>
        <v>20773.998</v>
      </c>
      <c r="G169" s="144">
        <f t="shared" si="6"/>
        <v>21146.79665</v>
      </c>
      <c r="H169" s="145">
        <f t="shared" si="7"/>
        <v>151465.34346</v>
      </c>
      <c r="I169" s="14"/>
      <c r="N169" s="44">
        <v>7870024.6299999999</v>
      </c>
      <c r="O169" s="44">
        <v>122448522.18000001</v>
      </c>
      <c r="P169" s="44">
        <v>372798.65</v>
      </c>
      <c r="Q169" s="45">
        <f t="shared" si="11"/>
        <v>130691345.46000001</v>
      </c>
      <c r="R169" s="48"/>
      <c r="S169" s="45"/>
    </row>
    <row r="170" spans="1:19" ht="16.5" customHeight="1">
      <c r="A170" s="10">
        <v>37926</v>
      </c>
      <c r="B170" s="143">
        <f t="shared" si="9"/>
        <v>6017.6184699999994</v>
      </c>
      <c r="C170" s="143">
        <f t="shared" si="9"/>
        <v>107943.8055</v>
      </c>
      <c r="D170" s="146">
        <f t="shared" si="8"/>
        <v>113961.42397</v>
      </c>
      <c r="E170" s="143">
        <f t="shared" si="10"/>
        <v>367.12531000000001</v>
      </c>
      <c r="F170" s="143">
        <f>24586378/1000</f>
        <v>24586.378000000001</v>
      </c>
      <c r="G170" s="144">
        <f t="shared" si="6"/>
        <v>24953.50331</v>
      </c>
      <c r="H170" s="145">
        <f t="shared" si="7"/>
        <v>138914.92728</v>
      </c>
      <c r="I170" s="14"/>
      <c r="N170" s="44">
        <v>6017618.4699999997</v>
      </c>
      <c r="O170" s="44">
        <v>107943805.5</v>
      </c>
      <c r="P170" s="44">
        <v>367125.31</v>
      </c>
      <c r="Q170" s="45">
        <f t="shared" si="11"/>
        <v>114328549.28</v>
      </c>
      <c r="R170" s="48"/>
      <c r="S170" s="45"/>
    </row>
    <row r="171" spans="1:19" ht="16.5" customHeight="1">
      <c r="A171" s="10">
        <v>37956</v>
      </c>
      <c r="B171" s="143">
        <f t="shared" si="9"/>
        <v>3425.6030599999999</v>
      </c>
      <c r="C171" s="143">
        <f t="shared" si="9"/>
        <v>132383.89392</v>
      </c>
      <c r="D171" s="146">
        <f t="shared" si="8"/>
        <v>135809.49698</v>
      </c>
      <c r="E171" s="143">
        <f t="shared" si="10"/>
        <v>2383.5496899999998</v>
      </c>
      <c r="F171" s="143">
        <f>22243483/1000</f>
        <v>22243.483</v>
      </c>
      <c r="G171" s="144">
        <f t="shared" si="6"/>
        <v>24627.03269</v>
      </c>
      <c r="H171" s="145">
        <f t="shared" si="7"/>
        <v>160436.52966999999</v>
      </c>
      <c r="I171" s="14"/>
      <c r="N171" s="44">
        <v>3425603.06</v>
      </c>
      <c r="O171" s="44">
        <v>132383893.92</v>
      </c>
      <c r="P171" s="44">
        <v>2383549.69</v>
      </c>
      <c r="Q171" s="45">
        <f t="shared" si="11"/>
        <v>138193046.66999999</v>
      </c>
      <c r="R171" s="48"/>
      <c r="S171" s="45"/>
    </row>
    <row r="172" spans="1:19" ht="16.5" customHeight="1">
      <c r="A172" s="10">
        <v>37987</v>
      </c>
      <c r="B172" s="143">
        <f t="shared" si="9"/>
        <v>1945.66932</v>
      </c>
      <c r="C172" s="143">
        <f t="shared" si="9"/>
        <v>102345.55058</v>
      </c>
      <c r="D172" s="146">
        <f t="shared" si="8"/>
        <v>104291.2199</v>
      </c>
      <c r="E172" s="143">
        <f t="shared" si="10"/>
        <v>350.00553000000002</v>
      </c>
      <c r="F172" s="143">
        <v>17954.073239999998</v>
      </c>
      <c r="G172" s="144">
        <f t="shared" si="6"/>
        <v>18304.078769999996</v>
      </c>
      <c r="H172" s="145">
        <f t="shared" si="7"/>
        <v>122595.29866999999</v>
      </c>
      <c r="I172" s="14"/>
      <c r="N172" s="44">
        <v>1945669.32</v>
      </c>
      <c r="O172" s="44">
        <v>102345550.58</v>
      </c>
      <c r="P172" s="44">
        <v>350005.53</v>
      </c>
      <c r="Q172" s="45">
        <f t="shared" si="11"/>
        <v>104641225.42999999</v>
      </c>
      <c r="R172" s="48"/>
      <c r="S172" s="45"/>
    </row>
    <row r="173" spans="1:19" ht="16.5" customHeight="1">
      <c r="A173" s="10">
        <v>38018</v>
      </c>
      <c r="B173" s="143">
        <f t="shared" si="9"/>
        <v>1830.0417600000001</v>
      </c>
      <c r="C173" s="143">
        <f t="shared" si="9"/>
        <v>92314.484019999989</v>
      </c>
      <c r="D173" s="146">
        <f t="shared" si="8"/>
        <v>94144.525779999996</v>
      </c>
      <c r="E173" s="143">
        <f t="shared" si="10"/>
        <v>485.77671999999995</v>
      </c>
      <c r="F173" s="143">
        <v>14757.472029999999</v>
      </c>
      <c r="G173" s="144">
        <f t="shared" si="6"/>
        <v>15243.248749999999</v>
      </c>
      <c r="H173" s="145">
        <f t="shared" si="7"/>
        <v>109387.77453</v>
      </c>
      <c r="I173" s="14"/>
      <c r="N173" s="44">
        <v>1830041.76</v>
      </c>
      <c r="O173" s="44">
        <v>92314484.019999996</v>
      </c>
      <c r="P173" s="44">
        <v>485776.72</v>
      </c>
      <c r="Q173" s="45">
        <f t="shared" si="11"/>
        <v>94630302.5</v>
      </c>
      <c r="R173" s="48"/>
      <c r="S173" s="45"/>
    </row>
    <row r="174" spans="1:19" ht="16.5" customHeight="1">
      <c r="A174" s="10">
        <v>38047</v>
      </c>
      <c r="B174" s="143">
        <f t="shared" si="9"/>
        <v>2857.2815299999997</v>
      </c>
      <c r="C174" s="143">
        <f t="shared" si="9"/>
        <v>150122.0203</v>
      </c>
      <c r="D174" s="146">
        <f t="shared" si="8"/>
        <v>152979.30183000001</v>
      </c>
      <c r="E174" s="143">
        <f t="shared" si="10"/>
        <v>1109.91013</v>
      </c>
      <c r="F174" s="143">
        <v>27604.595790000007</v>
      </c>
      <c r="G174" s="144">
        <f t="shared" si="6"/>
        <v>28714.505920000007</v>
      </c>
      <c r="H174" s="145">
        <f t="shared" si="7"/>
        <v>181693.80775000001</v>
      </c>
      <c r="I174" s="14"/>
      <c r="N174" s="44">
        <v>2857281.53</v>
      </c>
      <c r="O174" s="44">
        <v>150122020.30000001</v>
      </c>
      <c r="P174" s="44">
        <v>1109910.1299999999</v>
      </c>
      <c r="Q174" s="45">
        <f t="shared" si="11"/>
        <v>154089211.96000001</v>
      </c>
      <c r="R174" s="48"/>
      <c r="S174" s="45"/>
    </row>
    <row r="175" spans="1:19" ht="16.5" customHeight="1">
      <c r="A175" s="10">
        <v>38078</v>
      </c>
      <c r="B175" s="143">
        <f t="shared" si="9"/>
        <v>1568.6710700000001</v>
      </c>
      <c r="C175" s="143">
        <f t="shared" si="9"/>
        <v>111534.91104000001</v>
      </c>
      <c r="D175" s="146">
        <f t="shared" si="8"/>
        <v>113103.58211</v>
      </c>
      <c r="E175" s="143">
        <f t="shared" si="10"/>
        <v>540.02809000000002</v>
      </c>
      <c r="F175" s="143">
        <v>27133.98589</v>
      </c>
      <c r="G175" s="144">
        <f t="shared" si="6"/>
        <v>27674.01398</v>
      </c>
      <c r="H175" s="145">
        <f t="shared" si="7"/>
        <v>140777.59609000001</v>
      </c>
      <c r="I175" s="14"/>
      <c r="N175" s="44">
        <v>1568671.07</v>
      </c>
      <c r="O175" s="44">
        <v>111534911.04000001</v>
      </c>
      <c r="P175" s="44">
        <v>540028.09</v>
      </c>
      <c r="Q175" s="45">
        <f t="shared" si="11"/>
        <v>113643610.2</v>
      </c>
      <c r="R175" s="48"/>
      <c r="S175" s="45"/>
    </row>
    <row r="176" spans="1:19" ht="16.5" customHeight="1">
      <c r="A176" s="10">
        <v>38108</v>
      </c>
      <c r="B176" s="143">
        <f t="shared" si="9"/>
        <v>2780.5200299999997</v>
      </c>
      <c r="C176" s="143">
        <f t="shared" si="9"/>
        <v>126522.75512</v>
      </c>
      <c r="D176" s="146">
        <f t="shared" si="8"/>
        <v>129303.27515</v>
      </c>
      <c r="E176" s="143">
        <f t="shared" si="10"/>
        <v>386.48803000000004</v>
      </c>
      <c r="F176" s="143">
        <v>27777.661010000003</v>
      </c>
      <c r="G176" s="144">
        <f t="shared" si="6"/>
        <v>28164.149040000004</v>
      </c>
      <c r="H176" s="145">
        <f t="shared" si="7"/>
        <v>157467.42418999999</v>
      </c>
      <c r="I176" s="14"/>
      <c r="N176" s="44">
        <v>2780520.03</v>
      </c>
      <c r="O176" s="44">
        <v>126522755.12</v>
      </c>
      <c r="P176" s="44">
        <v>386488.03</v>
      </c>
      <c r="Q176" s="45">
        <f t="shared" si="11"/>
        <v>129689763.18000001</v>
      </c>
      <c r="R176" s="48"/>
      <c r="S176" s="45"/>
    </row>
    <row r="177" spans="1:19" ht="16.5" customHeight="1">
      <c r="A177" s="10">
        <v>38139</v>
      </c>
      <c r="B177" s="143">
        <f t="shared" si="9"/>
        <v>3988.7861899999998</v>
      </c>
      <c r="C177" s="143">
        <f t="shared" si="9"/>
        <v>128070.84295999999</v>
      </c>
      <c r="D177" s="146">
        <f t="shared" si="8"/>
        <v>132059.62914999999</v>
      </c>
      <c r="E177" s="143">
        <f t="shared" si="10"/>
        <v>146.54996</v>
      </c>
      <c r="F177" s="143">
        <v>25205.991320000001</v>
      </c>
      <c r="G177" s="144">
        <f t="shared" si="6"/>
        <v>25352.541280000001</v>
      </c>
      <c r="H177" s="145">
        <f t="shared" si="7"/>
        <v>157412.17043</v>
      </c>
      <c r="I177" s="14"/>
      <c r="N177" s="44">
        <v>3988786.19</v>
      </c>
      <c r="O177" s="44">
        <v>128070842.95999999</v>
      </c>
      <c r="P177" s="44">
        <v>146549.96</v>
      </c>
      <c r="Q177" s="45">
        <f t="shared" si="11"/>
        <v>132206179.10999998</v>
      </c>
      <c r="R177" s="48"/>
      <c r="S177" s="45"/>
    </row>
    <row r="178" spans="1:19" ht="16.5" customHeight="1">
      <c r="A178" s="15">
        <v>38169</v>
      </c>
      <c r="B178" s="148">
        <f t="shared" si="9"/>
        <v>4760.0367000000006</v>
      </c>
      <c r="C178" s="148">
        <f t="shared" si="9"/>
        <v>126186.53067000001</v>
      </c>
      <c r="D178" s="146">
        <f t="shared" si="8"/>
        <v>130946.56737</v>
      </c>
      <c r="E178" s="148">
        <f t="shared" si="10"/>
        <v>376.70115999999996</v>
      </c>
      <c r="F178" s="148">
        <v>27593.542349999996</v>
      </c>
      <c r="G178" s="144">
        <f t="shared" si="6"/>
        <v>27970.243509999997</v>
      </c>
      <c r="H178" s="145">
        <f t="shared" si="7"/>
        <v>158916.81088</v>
      </c>
      <c r="I178" s="14"/>
      <c r="N178" s="44">
        <v>4760036.7</v>
      </c>
      <c r="O178" s="44">
        <v>126186530.67</v>
      </c>
      <c r="P178" s="44">
        <v>376701.16</v>
      </c>
      <c r="Q178" s="45">
        <f t="shared" si="11"/>
        <v>131323268.53</v>
      </c>
      <c r="R178" s="48"/>
      <c r="S178" s="45"/>
    </row>
    <row r="179" spans="1:19" ht="16.5" customHeight="1">
      <c r="A179" s="15">
        <v>38200</v>
      </c>
      <c r="B179" s="148">
        <f t="shared" si="9"/>
        <v>4331.7575299999999</v>
      </c>
      <c r="C179" s="148">
        <f t="shared" si="9"/>
        <v>146597.87</v>
      </c>
      <c r="D179" s="146">
        <f t="shared" si="8"/>
        <v>150929.62753</v>
      </c>
      <c r="E179" s="148">
        <f t="shared" si="10"/>
        <v>320.55110999999999</v>
      </c>
      <c r="F179" s="148">
        <v>26649.28472</v>
      </c>
      <c r="G179" s="144">
        <f t="shared" si="6"/>
        <v>26969.83583</v>
      </c>
      <c r="H179" s="145">
        <f t="shared" si="7"/>
        <v>177899.46335999999</v>
      </c>
      <c r="I179" s="14"/>
      <c r="N179" s="44">
        <v>4331757.53</v>
      </c>
      <c r="O179" s="44">
        <v>146597870</v>
      </c>
      <c r="P179" s="44">
        <v>320551.11</v>
      </c>
      <c r="Q179" s="45">
        <f t="shared" si="11"/>
        <v>151250178.64000002</v>
      </c>
      <c r="R179" s="48"/>
      <c r="S179" s="45"/>
    </row>
    <row r="180" spans="1:19" ht="16.5" customHeight="1">
      <c r="A180" s="15">
        <v>38231</v>
      </c>
      <c r="B180" s="148">
        <f t="shared" si="9"/>
        <v>3681.6147000000001</v>
      </c>
      <c r="C180" s="148">
        <f t="shared" si="9"/>
        <v>148229.93108000001</v>
      </c>
      <c r="D180" s="146">
        <f t="shared" si="8"/>
        <v>151911.54578000001</v>
      </c>
      <c r="E180" s="148">
        <f t="shared" si="10"/>
        <v>296.38945000000001</v>
      </c>
      <c r="F180" s="148">
        <v>22187.805379999998</v>
      </c>
      <c r="G180" s="144">
        <f t="shared" si="6"/>
        <v>22484.194829999997</v>
      </c>
      <c r="H180" s="145">
        <f t="shared" si="7"/>
        <v>174395.74061000001</v>
      </c>
      <c r="I180" s="14"/>
      <c r="N180" s="44">
        <v>3681614.7</v>
      </c>
      <c r="O180" s="44">
        <v>148229931.08000001</v>
      </c>
      <c r="P180" s="44">
        <v>296389.45</v>
      </c>
      <c r="Q180" s="45">
        <f t="shared" si="11"/>
        <v>152207935.22999999</v>
      </c>
      <c r="R180" s="48"/>
      <c r="S180" s="45"/>
    </row>
    <row r="181" spans="1:19" ht="16.5" customHeight="1">
      <c r="A181" s="15">
        <v>38261</v>
      </c>
      <c r="B181" s="148">
        <f t="shared" si="9"/>
        <v>2566.2081200000002</v>
      </c>
      <c r="C181" s="148">
        <f t="shared" si="9"/>
        <v>175584.31033000001</v>
      </c>
      <c r="D181" s="146">
        <f t="shared" si="8"/>
        <v>178150.51845</v>
      </c>
      <c r="E181" s="148">
        <f t="shared" si="10"/>
        <v>1518.10628</v>
      </c>
      <c r="F181" s="148">
        <v>21153.210469999998</v>
      </c>
      <c r="G181" s="144">
        <f t="shared" si="6"/>
        <v>22671.316749999998</v>
      </c>
      <c r="H181" s="145">
        <f t="shared" si="7"/>
        <v>200821.8352</v>
      </c>
      <c r="I181" s="14"/>
      <c r="N181" s="44">
        <v>2566208.12</v>
      </c>
      <c r="O181" s="44">
        <v>175584310.33000001</v>
      </c>
      <c r="P181" s="44">
        <v>1518106.28</v>
      </c>
      <c r="Q181" s="45">
        <f t="shared" si="11"/>
        <v>179668624.73000002</v>
      </c>
      <c r="R181" s="48"/>
      <c r="S181" s="45"/>
    </row>
    <row r="182" spans="1:19" ht="16.5" customHeight="1">
      <c r="A182" s="15">
        <v>38292</v>
      </c>
      <c r="B182" s="148">
        <f t="shared" si="9"/>
        <v>2029.1721</v>
      </c>
      <c r="C182" s="148">
        <f t="shared" si="9"/>
        <v>179676.47841000001</v>
      </c>
      <c r="D182" s="146">
        <f t="shared" si="8"/>
        <v>181705.65051000001</v>
      </c>
      <c r="E182" s="148">
        <f t="shared" si="10"/>
        <v>261.04635000000002</v>
      </c>
      <c r="F182" s="148">
        <v>20932.064560000003</v>
      </c>
      <c r="G182" s="144">
        <f t="shared" si="6"/>
        <v>21193.110910000003</v>
      </c>
      <c r="H182" s="145">
        <f t="shared" si="7"/>
        <v>202898.76142</v>
      </c>
      <c r="I182" s="14"/>
      <c r="N182" s="44">
        <v>2029172.1</v>
      </c>
      <c r="O182" s="44">
        <v>179676478.41</v>
      </c>
      <c r="P182" s="44">
        <v>261046.35</v>
      </c>
      <c r="Q182" s="45">
        <f t="shared" si="11"/>
        <v>181966696.85999998</v>
      </c>
      <c r="R182" s="48"/>
      <c r="S182" s="45"/>
    </row>
    <row r="183" spans="1:19" ht="16.5" customHeight="1">
      <c r="A183" s="15">
        <v>38322</v>
      </c>
      <c r="B183" s="148">
        <f t="shared" si="9"/>
        <v>2995.7052400000002</v>
      </c>
      <c r="C183" s="148">
        <f t="shared" si="9"/>
        <v>206242.24118000001</v>
      </c>
      <c r="D183" s="146">
        <f t="shared" si="8"/>
        <v>209237.94642000002</v>
      </c>
      <c r="E183" s="148">
        <f t="shared" si="10"/>
        <v>584.59172000000001</v>
      </c>
      <c r="F183" s="148">
        <v>28833.849880000002</v>
      </c>
      <c r="G183" s="144">
        <f t="shared" si="6"/>
        <v>29418.441600000002</v>
      </c>
      <c r="H183" s="145">
        <f t="shared" si="7"/>
        <v>238656.38802000001</v>
      </c>
      <c r="I183" s="14"/>
      <c r="N183" s="44">
        <v>2995705.24</v>
      </c>
      <c r="O183" s="44">
        <v>206242241.18000001</v>
      </c>
      <c r="P183" s="44">
        <v>584591.72</v>
      </c>
      <c r="Q183" s="45">
        <f t="shared" si="11"/>
        <v>209822538.14000002</v>
      </c>
      <c r="R183" s="48"/>
      <c r="S183" s="45"/>
    </row>
    <row r="184" spans="1:19" ht="16.5" customHeight="1">
      <c r="A184" s="15">
        <v>38353</v>
      </c>
      <c r="B184" s="148">
        <f t="shared" si="9"/>
        <v>871.42666000000008</v>
      </c>
      <c r="C184" s="148">
        <f t="shared" si="9"/>
        <v>181529.99378999998</v>
      </c>
      <c r="D184" s="146">
        <f t="shared" si="8"/>
        <v>182401.42044999998</v>
      </c>
      <c r="E184" s="148">
        <f t="shared" si="10"/>
        <v>834.34327000000008</v>
      </c>
      <c r="F184" s="148">
        <v>24475.259399999999</v>
      </c>
      <c r="G184" s="144">
        <f t="shared" si="6"/>
        <v>25309.60267</v>
      </c>
      <c r="H184" s="145">
        <f t="shared" si="7"/>
        <v>207711.02311999997</v>
      </c>
      <c r="I184" s="14"/>
      <c r="N184" s="44">
        <v>871426.66</v>
      </c>
      <c r="O184" s="44">
        <v>181529993.78999999</v>
      </c>
      <c r="P184" s="44">
        <v>834343.27</v>
      </c>
      <c r="Q184" s="45">
        <f t="shared" si="11"/>
        <v>183235763.72</v>
      </c>
      <c r="R184" s="48"/>
      <c r="S184" s="45"/>
    </row>
    <row r="185" spans="1:19" ht="16.5" customHeight="1">
      <c r="A185" s="15">
        <v>38384</v>
      </c>
      <c r="B185" s="148">
        <f t="shared" si="9"/>
        <v>1784.5998200000001</v>
      </c>
      <c r="C185" s="148">
        <f t="shared" si="9"/>
        <v>149718.68419</v>
      </c>
      <c r="D185" s="146">
        <f t="shared" si="8"/>
        <v>151503.28401</v>
      </c>
      <c r="E185" s="148">
        <f t="shared" si="10"/>
        <v>716.47877000000005</v>
      </c>
      <c r="F185" s="148">
        <v>24943.053839999997</v>
      </c>
      <c r="G185" s="144">
        <f t="shared" si="6"/>
        <v>25659.532609999998</v>
      </c>
      <c r="H185" s="145">
        <f t="shared" si="7"/>
        <v>177162.81662</v>
      </c>
      <c r="I185" s="14"/>
      <c r="N185" s="44">
        <v>1784599.82</v>
      </c>
      <c r="O185" s="44">
        <v>149718684.19</v>
      </c>
      <c r="P185" s="44">
        <v>716478.77</v>
      </c>
      <c r="Q185" s="45">
        <f t="shared" si="11"/>
        <v>152219762.78</v>
      </c>
      <c r="R185" s="48"/>
      <c r="S185" s="45"/>
    </row>
    <row r="186" spans="1:19" ht="16.5" customHeight="1">
      <c r="A186" s="15">
        <v>38412</v>
      </c>
      <c r="B186" s="148">
        <f t="shared" si="9"/>
        <v>2755.5745699999998</v>
      </c>
      <c r="C186" s="148">
        <f t="shared" si="9"/>
        <v>268833.04772999999</v>
      </c>
      <c r="D186" s="146">
        <f t="shared" si="8"/>
        <v>271588.62229999999</v>
      </c>
      <c r="E186" s="148">
        <f t="shared" si="10"/>
        <v>1644.07996</v>
      </c>
      <c r="F186" s="148">
        <v>31273.746840000003</v>
      </c>
      <c r="G186" s="144">
        <f t="shared" si="6"/>
        <v>32917.826800000003</v>
      </c>
      <c r="H186" s="145">
        <f t="shared" si="7"/>
        <v>304506.44909999997</v>
      </c>
      <c r="I186" s="14"/>
      <c r="N186" s="44">
        <v>2755574.57</v>
      </c>
      <c r="O186" s="44">
        <v>268833047.73000002</v>
      </c>
      <c r="P186" s="44">
        <v>1644079.96</v>
      </c>
      <c r="Q186" s="45">
        <f t="shared" si="11"/>
        <v>273232702.25999999</v>
      </c>
      <c r="R186" s="48"/>
      <c r="S186" s="45"/>
    </row>
    <row r="187" spans="1:19" ht="16.5" customHeight="1">
      <c r="A187" s="15">
        <v>38443</v>
      </c>
      <c r="B187" s="148">
        <f t="shared" si="9"/>
        <v>2626.9860099999996</v>
      </c>
      <c r="C187" s="148">
        <f t="shared" si="9"/>
        <v>208746.17316000001</v>
      </c>
      <c r="D187" s="146">
        <f t="shared" si="8"/>
        <v>211373.15917</v>
      </c>
      <c r="E187" s="148">
        <f t="shared" si="10"/>
        <v>630.33984999999996</v>
      </c>
      <c r="F187" s="148">
        <v>27339.606439999996</v>
      </c>
      <c r="G187" s="144">
        <f t="shared" si="6"/>
        <v>27969.946289999996</v>
      </c>
      <c r="H187" s="145">
        <f t="shared" si="7"/>
        <v>239343.10545999999</v>
      </c>
      <c r="I187" s="14"/>
      <c r="N187" s="44">
        <v>2626986.0099999998</v>
      </c>
      <c r="O187" s="44">
        <v>208746173.16</v>
      </c>
      <c r="P187" s="44">
        <v>630339.85</v>
      </c>
      <c r="Q187" s="45">
        <f t="shared" si="11"/>
        <v>212003499.01999998</v>
      </c>
      <c r="R187" s="48"/>
      <c r="S187" s="45"/>
    </row>
    <row r="188" spans="1:19" ht="16.5" customHeight="1">
      <c r="A188" s="15">
        <v>38473</v>
      </c>
      <c r="B188" s="148">
        <f t="shared" si="9"/>
        <v>6110.3842999999997</v>
      </c>
      <c r="C188" s="148">
        <f t="shared" si="9"/>
        <v>218314.49047999998</v>
      </c>
      <c r="D188" s="146">
        <f t="shared" si="8"/>
        <v>224424.87477999998</v>
      </c>
      <c r="E188" s="148">
        <f t="shared" si="10"/>
        <v>1569.8831200000002</v>
      </c>
      <c r="F188" s="148">
        <v>36744.829060000004</v>
      </c>
      <c r="G188" s="144">
        <f t="shared" si="6"/>
        <v>38314.712180000002</v>
      </c>
      <c r="H188" s="145">
        <f t="shared" si="7"/>
        <v>262739.58695999999</v>
      </c>
      <c r="I188" s="14"/>
      <c r="N188" s="44">
        <v>6110384.2999999998</v>
      </c>
      <c r="O188" s="44">
        <v>218314490.47999999</v>
      </c>
      <c r="P188" s="44">
        <v>1569883.12</v>
      </c>
      <c r="Q188" s="45">
        <f t="shared" si="11"/>
        <v>225994757.90000001</v>
      </c>
      <c r="R188" s="48"/>
      <c r="S188" s="45"/>
    </row>
    <row r="189" spans="1:19" ht="16.5" customHeight="1">
      <c r="A189" s="15">
        <v>38504</v>
      </c>
      <c r="B189" s="148">
        <f t="shared" si="9"/>
        <v>10969.034750000001</v>
      </c>
      <c r="C189" s="148">
        <f t="shared" si="9"/>
        <v>197428.38424000001</v>
      </c>
      <c r="D189" s="146">
        <f t="shared" si="8"/>
        <v>208397.41899000001</v>
      </c>
      <c r="E189" s="148">
        <f t="shared" si="10"/>
        <v>931.27966000000004</v>
      </c>
      <c r="F189" s="148">
        <v>29173.321900000003</v>
      </c>
      <c r="G189" s="144">
        <f t="shared" si="6"/>
        <v>30104.601560000003</v>
      </c>
      <c r="H189" s="145">
        <f t="shared" si="7"/>
        <v>238502.02055000002</v>
      </c>
      <c r="I189" s="14"/>
      <c r="N189" s="44">
        <v>10969034.75</v>
      </c>
      <c r="O189" s="44">
        <v>197428384.24000001</v>
      </c>
      <c r="P189" s="44">
        <v>931279.66</v>
      </c>
      <c r="Q189" s="45">
        <f t="shared" si="11"/>
        <v>209328698.65000001</v>
      </c>
      <c r="R189" s="48"/>
      <c r="S189" s="45"/>
    </row>
    <row r="190" spans="1:19" ht="16.5" customHeight="1">
      <c r="A190" s="15">
        <v>38534</v>
      </c>
      <c r="B190" s="148">
        <f t="shared" si="9"/>
        <v>15197.2225</v>
      </c>
      <c r="C190" s="148">
        <f t="shared" si="9"/>
        <v>175628.42566000001</v>
      </c>
      <c r="D190" s="146">
        <f t="shared" si="8"/>
        <v>190825.64816000001</v>
      </c>
      <c r="E190" s="148">
        <f t="shared" si="10"/>
        <v>1560.0899899999999</v>
      </c>
      <c r="F190" s="148">
        <v>36375.008159999998</v>
      </c>
      <c r="G190" s="144">
        <f t="shared" si="6"/>
        <v>37935.098149999998</v>
      </c>
      <c r="H190" s="145">
        <f t="shared" si="7"/>
        <v>228760.74631000002</v>
      </c>
      <c r="I190" s="14"/>
      <c r="N190" s="44">
        <v>15197222.5</v>
      </c>
      <c r="O190" s="44">
        <v>175628425.66</v>
      </c>
      <c r="P190" s="44">
        <v>1560089.99</v>
      </c>
      <c r="Q190" s="45">
        <f t="shared" si="11"/>
        <v>192385738.15000001</v>
      </c>
      <c r="R190" s="48"/>
      <c r="S190" s="45"/>
    </row>
    <row r="191" spans="1:19" ht="16.5" customHeight="1">
      <c r="A191" s="15">
        <v>38565</v>
      </c>
      <c r="B191" s="148">
        <f t="shared" si="9"/>
        <v>13147.0038</v>
      </c>
      <c r="C191" s="148">
        <f t="shared" si="9"/>
        <v>224823.59103000001</v>
      </c>
      <c r="D191" s="146">
        <f t="shared" si="8"/>
        <v>237970.59483000002</v>
      </c>
      <c r="E191" s="148">
        <f t="shared" si="10"/>
        <v>861.44218999999998</v>
      </c>
      <c r="F191" s="148">
        <v>31250.394359999998</v>
      </c>
      <c r="G191" s="144">
        <f t="shared" si="6"/>
        <v>32111.83655</v>
      </c>
      <c r="H191" s="145">
        <f t="shared" si="7"/>
        <v>270082.43138000002</v>
      </c>
      <c r="I191" s="14"/>
      <c r="N191" s="44">
        <v>13147003.800000001</v>
      </c>
      <c r="O191" s="44">
        <v>224823591.03</v>
      </c>
      <c r="P191" s="44">
        <v>861442.19</v>
      </c>
      <c r="Q191" s="45">
        <f t="shared" si="11"/>
        <v>238832037.02000001</v>
      </c>
      <c r="R191" s="48"/>
      <c r="S191" s="45"/>
    </row>
    <row r="192" spans="1:19" ht="16.5" customHeight="1">
      <c r="A192" s="15">
        <v>38596</v>
      </c>
      <c r="B192" s="148">
        <f t="shared" si="9"/>
        <v>5211.3463600000005</v>
      </c>
      <c r="C192" s="148">
        <f t="shared" si="9"/>
        <v>180792.20822999999</v>
      </c>
      <c r="D192" s="146">
        <f t="shared" si="8"/>
        <v>186003.55458999999</v>
      </c>
      <c r="E192" s="148">
        <f t="shared" si="10"/>
        <v>1247.4890700000001</v>
      </c>
      <c r="F192" s="148">
        <v>30922.044010000001</v>
      </c>
      <c r="G192" s="144">
        <f t="shared" si="6"/>
        <v>32169.533080000001</v>
      </c>
      <c r="H192" s="145">
        <f t="shared" si="7"/>
        <v>218173.08766999998</v>
      </c>
      <c r="I192" s="14"/>
      <c r="N192" s="44">
        <v>5211346.3600000003</v>
      </c>
      <c r="O192" s="44">
        <v>180792208.22999999</v>
      </c>
      <c r="P192" s="44">
        <v>1247489.07</v>
      </c>
      <c r="Q192" s="45">
        <f t="shared" si="11"/>
        <v>187251043.66</v>
      </c>
      <c r="R192" s="48"/>
      <c r="S192" s="45"/>
    </row>
    <row r="193" spans="1:19" ht="16.5" customHeight="1">
      <c r="A193" s="15">
        <v>38626</v>
      </c>
      <c r="B193" s="148">
        <f t="shared" si="9"/>
        <v>7275.35437</v>
      </c>
      <c r="C193" s="148">
        <f t="shared" si="9"/>
        <v>209322.95254</v>
      </c>
      <c r="D193" s="146">
        <f t="shared" si="8"/>
        <v>216598.30690999998</v>
      </c>
      <c r="E193" s="148">
        <f t="shared" si="10"/>
        <v>1785.2983899999999</v>
      </c>
      <c r="F193" s="148">
        <v>32239.012030000002</v>
      </c>
      <c r="G193" s="144">
        <f t="shared" si="6"/>
        <v>34024.310420000002</v>
      </c>
      <c r="H193" s="145">
        <f t="shared" si="7"/>
        <v>250622.61732999998</v>
      </c>
      <c r="I193" s="14"/>
      <c r="N193" s="44">
        <v>7275354.3700000001</v>
      </c>
      <c r="O193" s="44">
        <v>209322952.53999999</v>
      </c>
      <c r="P193" s="44">
        <v>1785298.39</v>
      </c>
      <c r="Q193" s="45">
        <f t="shared" si="11"/>
        <v>218383605.29999998</v>
      </c>
      <c r="R193" s="48"/>
      <c r="S193" s="45"/>
    </row>
    <row r="194" spans="1:19" ht="16.5" customHeight="1">
      <c r="A194" s="15">
        <v>38657</v>
      </c>
      <c r="B194" s="148">
        <f t="shared" si="9"/>
        <v>7000.4037099999996</v>
      </c>
      <c r="C194" s="148">
        <f t="shared" si="9"/>
        <v>214465.40106</v>
      </c>
      <c r="D194" s="146">
        <f t="shared" si="8"/>
        <v>221465.80477000002</v>
      </c>
      <c r="E194" s="148">
        <f t="shared" si="10"/>
        <v>560.89287000000002</v>
      </c>
      <c r="F194" s="149">
        <v>34326.480189999995</v>
      </c>
      <c r="G194" s="144">
        <f t="shared" si="6"/>
        <v>34887.373059999998</v>
      </c>
      <c r="H194" s="145">
        <f t="shared" si="7"/>
        <v>256353.17783</v>
      </c>
      <c r="I194" s="14"/>
      <c r="N194" s="44">
        <v>7000403.71</v>
      </c>
      <c r="O194" s="44">
        <v>214465401.06</v>
      </c>
      <c r="P194" s="44">
        <v>560892.87</v>
      </c>
      <c r="Q194" s="45">
        <f t="shared" si="11"/>
        <v>222026697.64000002</v>
      </c>
      <c r="R194" s="48"/>
      <c r="S194" s="45"/>
    </row>
    <row r="195" spans="1:19" ht="16.5" customHeight="1">
      <c r="A195" s="15">
        <v>38687</v>
      </c>
      <c r="B195" s="148">
        <f t="shared" si="9"/>
        <v>1782.93578</v>
      </c>
      <c r="C195" s="148">
        <f t="shared" si="9"/>
        <v>215140.46596</v>
      </c>
      <c r="D195" s="146">
        <f t="shared" si="8"/>
        <v>216923.40174</v>
      </c>
      <c r="E195" s="148">
        <f t="shared" si="10"/>
        <v>2100.1755600000001</v>
      </c>
      <c r="F195" s="149">
        <v>46061.365489999989</v>
      </c>
      <c r="G195" s="144">
        <f t="shared" si="6"/>
        <v>48161.541049999993</v>
      </c>
      <c r="H195" s="145">
        <f t="shared" si="7"/>
        <v>265084.94279</v>
      </c>
      <c r="I195" s="14"/>
      <c r="N195" s="44">
        <v>1782935.78</v>
      </c>
      <c r="O195" s="44">
        <v>215140465.96000001</v>
      </c>
      <c r="P195" s="44">
        <v>2100175.56</v>
      </c>
      <c r="Q195" s="45">
        <f t="shared" si="11"/>
        <v>219023577.30000001</v>
      </c>
      <c r="R195" s="48"/>
      <c r="S195" s="45"/>
    </row>
    <row r="196" spans="1:19" ht="16.5" customHeight="1">
      <c r="A196" s="15">
        <v>38718</v>
      </c>
      <c r="B196" s="148">
        <f t="shared" si="9"/>
        <v>1953.4662599999999</v>
      </c>
      <c r="C196" s="148">
        <f t="shared" si="9"/>
        <v>183446.30311000001</v>
      </c>
      <c r="D196" s="146">
        <f t="shared" si="8"/>
        <v>185399.76936999999</v>
      </c>
      <c r="E196" s="148">
        <f t="shared" si="10"/>
        <v>1216.7631699999999</v>
      </c>
      <c r="F196" s="149">
        <v>20545.488399999995</v>
      </c>
      <c r="G196" s="144">
        <f t="shared" si="6"/>
        <v>21762.251569999993</v>
      </c>
      <c r="H196" s="145">
        <f t="shared" si="7"/>
        <v>207162.02093999999</v>
      </c>
      <c r="I196" s="14"/>
      <c r="N196" s="44">
        <v>1953466.26</v>
      </c>
      <c r="O196" s="44">
        <v>183446303.11000001</v>
      </c>
      <c r="P196" s="44">
        <v>1216763.17</v>
      </c>
      <c r="Q196" s="45">
        <f t="shared" si="11"/>
        <v>186616532.53999999</v>
      </c>
      <c r="R196" s="48"/>
      <c r="S196" s="45"/>
    </row>
    <row r="197" spans="1:19" ht="16.5" customHeight="1">
      <c r="A197" s="15">
        <v>38749</v>
      </c>
      <c r="B197" s="148">
        <f t="shared" si="9"/>
        <v>3050.2036000000003</v>
      </c>
      <c r="C197" s="148">
        <f t="shared" si="9"/>
        <v>197208.16738</v>
      </c>
      <c r="D197" s="146">
        <f t="shared" si="8"/>
        <v>200258.37098000001</v>
      </c>
      <c r="E197" s="148">
        <f t="shared" si="10"/>
        <v>1405.60142</v>
      </c>
      <c r="F197" s="149">
        <v>24411.926100000001</v>
      </c>
      <c r="G197" s="144">
        <f t="shared" ref="G197:G260" si="12">E197+F197</f>
        <v>25817.52752</v>
      </c>
      <c r="H197" s="145">
        <f t="shared" ref="H197:H260" si="13">G197+D197</f>
        <v>226075.89850000001</v>
      </c>
      <c r="I197" s="14"/>
      <c r="N197" s="44">
        <v>3050203.6</v>
      </c>
      <c r="O197" s="44">
        <v>197208167.38</v>
      </c>
      <c r="P197" s="44">
        <v>1405601.42</v>
      </c>
      <c r="Q197" s="45">
        <f t="shared" si="11"/>
        <v>201663972.39999998</v>
      </c>
      <c r="R197" s="48"/>
      <c r="S197" s="45"/>
    </row>
    <row r="198" spans="1:19" ht="16.5" customHeight="1">
      <c r="A198" s="15">
        <v>38777</v>
      </c>
      <c r="B198" s="148">
        <f t="shared" si="9"/>
        <v>3350.65301</v>
      </c>
      <c r="C198" s="148">
        <f t="shared" si="9"/>
        <v>229237.14488000001</v>
      </c>
      <c r="D198" s="146">
        <f t="shared" si="8"/>
        <v>232587.79789000002</v>
      </c>
      <c r="E198" s="148">
        <f t="shared" si="10"/>
        <v>2293.0589900000004</v>
      </c>
      <c r="F198" s="149">
        <v>32950.935019999968</v>
      </c>
      <c r="G198" s="144">
        <f t="shared" si="12"/>
        <v>35243.994009999966</v>
      </c>
      <c r="H198" s="145">
        <f t="shared" si="13"/>
        <v>267831.79189999995</v>
      </c>
      <c r="I198" s="14"/>
      <c r="N198" s="44">
        <v>3350653.01</v>
      </c>
      <c r="O198" s="44">
        <v>229237144.88</v>
      </c>
      <c r="P198" s="44">
        <v>2293058.9900000002</v>
      </c>
      <c r="Q198" s="45">
        <f t="shared" si="11"/>
        <v>234880856.88</v>
      </c>
      <c r="R198" s="48"/>
      <c r="S198" s="45"/>
    </row>
    <row r="199" spans="1:19" ht="16.5" customHeight="1">
      <c r="A199" s="15">
        <v>38808</v>
      </c>
      <c r="B199" s="148">
        <f t="shared" si="9"/>
        <v>1919.2709</v>
      </c>
      <c r="C199" s="148">
        <f t="shared" si="9"/>
        <v>187393.36103</v>
      </c>
      <c r="D199" s="146">
        <f t="shared" si="8"/>
        <v>189312.63193</v>
      </c>
      <c r="E199" s="148">
        <f t="shared" si="10"/>
        <v>2677.0636500000001</v>
      </c>
      <c r="F199" s="149">
        <v>32353.875019999999</v>
      </c>
      <c r="G199" s="144">
        <f t="shared" si="12"/>
        <v>35030.938670000003</v>
      </c>
      <c r="H199" s="145">
        <f t="shared" si="13"/>
        <v>224343.57060000001</v>
      </c>
      <c r="I199" s="14"/>
      <c r="N199" s="44">
        <v>1919270.9</v>
      </c>
      <c r="O199" s="44">
        <v>187393361.03</v>
      </c>
      <c r="P199" s="44">
        <v>2677063.65</v>
      </c>
      <c r="Q199" s="45">
        <f t="shared" si="11"/>
        <v>191989695.58000001</v>
      </c>
      <c r="R199" s="48"/>
      <c r="S199" s="45"/>
    </row>
    <row r="200" spans="1:19" ht="16.5" customHeight="1">
      <c r="A200" s="15">
        <v>38838</v>
      </c>
      <c r="B200" s="148">
        <f t="shared" si="9"/>
        <v>5662.2568000000001</v>
      </c>
      <c r="C200" s="148">
        <f t="shared" si="9"/>
        <v>228069.97296000001</v>
      </c>
      <c r="D200" s="146">
        <f t="shared" ref="D200:D263" si="14">B200+C200</f>
        <v>233732.22976000002</v>
      </c>
      <c r="E200" s="148">
        <f t="shared" si="10"/>
        <v>4229.8849800000007</v>
      </c>
      <c r="F200" s="149">
        <v>38014.467840000005</v>
      </c>
      <c r="G200" s="144">
        <f t="shared" si="12"/>
        <v>42244.352820000007</v>
      </c>
      <c r="H200" s="145">
        <f t="shared" si="13"/>
        <v>275976.58258000005</v>
      </c>
      <c r="I200" s="14"/>
      <c r="N200" s="44">
        <v>5662256.7999999998</v>
      </c>
      <c r="O200" s="44">
        <v>228069972.96000001</v>
      </c>
      <c r="P200" s="44">
        <v>4229884.9800000004</v>
      </c>
      <c r="Q200" s="45">
        <f t="shared" si="11"/>
        <v>237962114.74000001</v>
      </c>
      <c r="R200" s="48"/>
      <c r="S200" s="45"/>
    </row>
    <row r="201" spans="1:19" ht="16.5" customHeight="1">
      <c r="A201" s="15">
        <v>38869</v>
      </c>
      <c r="B201" s="148">
        <f t="shared" si="9"/>
        <v>5809.0230599999995</v>
      </c>
      <c r="C201" s="148">
        <f t="shared" si="9"/>
        <v>167525.60977000001</v>
      </c>
      <c r="D201" s="146">
        <f t="shared" si="14"/>
        <v>173334.63283000002</v>
      </c>
      <c r="E201" s="148">
        <f t="shared" si="10"/>
        <v>417.65563000000003</v>
      </c>
      <c r="F201" s="149">
        <v>34302.216840000001</v>
      </c>
      <c r="G201" s="144">
        <f t="shared" si="12"/>
        <v>34719.872470000002</v>
      </c>
      <c r="H201" s="145">
        <f t="shared" si="13"/>
        <v>208054.50530000002</v>
      </c>
      <c r="I201" s="14"/>
      <c r="N201" s="44">
        <v>5809023.0599999996</v>
      </c>
      <c r="O201" s="44">
        <v>167525609.77000001</v>
      </c>
      <c r="P201" s="44">
        <v>417655.63</v>
      </c>
      <c r="Q201" s="45">
        <f t="shared" si="11"/>
        <v>173752288.46000001</v>
      </c>
      <c r="R201" s="48"/>
      <c r="S201" s="45"/>
    </row>
    <row r="202" spans="1:19" ht="16.5" customHeight="1">
      <c r="A202" s="15">
        <v>38899</v>
      </c>
      <c r="B202" s="148">
        <f t="shared" si="9"/>
        <v>9706.535460000001</v>
      </c>
      <c r="C202" s="148">
        <f t="shared" si="9"/>
        <v>168462.17588</v>
      </c>
      <c r="D202" s="146">
        <f t="shared" si="14"/>
        <v>178168.71134000001</v>
      </c>
      <c r="E202" s="148">
        <f t="shared" si="10"/>
        <v>515.26695000000007</v>
      </c>
      <c r="F202" s="149">
        <v>30370.17166</v>
      </c>
      <c r="G202" s="144">
        <f t="shared" si="12"/>
        <v>30885.438610000001</v>
      </c>
      <c r="H202" s="145">
        <f t="shared" si="13"/>
        <v>209054.14995000002</v>
      </c>
      <c r="I202" s="14"/>
      <c r="N202" s="44">
        <v>9706535.4600000009</v>
      </c>
      <c r="O202" s="44">
        <v>168462175.88</v>
      </c>
      <c r="P202" s="44">
        <v>515266.95</v>
      </c>
      <c r="Q202" s="45">
        <f t="shared" si="11"/>
        <v>178683978.28999999</v>
      </c>
      <c r="R202" s="48"/>
      <c r="S202" s="45"/>
    </row>
    <row r="203" spans="1:19" ht="16.5" customHeight="1">
      <c r="A203" s="15">
        <v>38930</v>
      </c>
      <c r="B203" s="148">
        <f t="shared" si="9"/>
        <v>14923.848529999999</v>
      </c>
      <c r="C203" s="148">
        <f t="shared" si="9"/>
        <v>268910.16555000003</v>
      </c>
      <c r="D203" s="146">
        <f t="shared" si="14"/>
        <v>283834.01408000005</v>
      </c>
      <c r="E203" s="148">
        <f t="shared" si="10"/>
        <v>694.39478000000008</v>
      </c>
      <c r="F203" s="149">
        <v>41297.641590000007</v>
      </c>
      <c r="G203" s="144">
        <f t="shared" si="12"/>
        <v>41992.036370000009</v>
      </c>
      <c r="H203" s="145">
        <f t="shared" si="13"/>
        <v>325826.05045000004</v>
      </c>
      <c r="I203" s="14"/>
      <c r="N203" s="44">
        <v>14923848.529999999</v>
      </c>
      <c r="O203" s="44">
        <v>268910165.55000001</v>
      </c>
      <c r="P203" s="44">
        <v>694394.78</v>
      </c>
      <c r="Q203" s="45">
        <f t="shared" si="11"/>
        <v>284528408.85999995</v>
      </c>
      <c r="R203" s="48"/>
      <c r="S203" s="45"/>
    </row>
    <row r="204" spans="1:19" ht="16.5" customHeight="1">
      <c r="A204" s="15">
        <v>38961</v>
      </c>
      <c r="B204" s="148">
        <f t="shared" si="9"/>
        <v>15662.36865</v>
      </c>
      <c r="C204" s="148">
        <f t="shared" si="9"/>
        <v>255585.90403999999</v>
      </c>
      <c r="D204" s="146">
        <f t="shared" si="14"/>
        <v>271248.27269000001</v>
      </c>
      <c r="E204" s="148">
        <f t="shared" si="10"/>
        <v>1582.53747</v>
      </c>
      <c r="F204" s="149">
        <v>25786.382329999997</v>
      </c>
      <c r="G204" s="144">
        <f t="shared" si="12"/>
        <v>27368.919799999996</v>
      </c>
      <c r="H204" s="145">
        <f t="shared" si="13"/>
        <v>298617.19248999999</v>
      </c>
      <c r="I204" s="14"/>
      <c r="N204" s="44">
        <v>15662368.65</v>
      </c>
      <c r="O204" s="44">
        <v>255585904.03999999</v>
      </c>
      <c r="P204" s="44">
        <v>1582537.47</v>
      </c>
      <c r="Q204" s="45">
        <f t="shared" si="11"/>
        <v>272830810.16000003</v>
      </c>
      <c r="R204" s="48"/>
      <c r="S204" s="45"/>
    </row>
    <row r="205" spans="1:19" ht="16.5" customHeight="1">
      <c r="A205" s="15">
        <v>38991</v>
      </c>
      <c r="B205" s="148">
        <f t="shared" si="9"/>
        <v>21206.47869</v>
      </c>
      <c r="C205" s="148">
        <f t="shared" si="9"/>
        <v>280343.06693000003</v>
      </c>
      <c r="D205" s="146">
        <f t="shared" si="14"/>
        <v>301549.54562000005</v>
      </c>
      <c r="E205" s="148">
        <f t="shared" si="10"/>
        <v>1587.7977700000001</v>
      </c>
      <c r="F205" s="149">
        <v>30781.513070000005</v>
      </c>
      <c r="G205" s="144">
        <f t="shared" si="12"/>
        <v>32369.310840000006</v>
      </c>
      <c r="H205" s="145">
        <f t="shared" si="13"/>
        <v>333918.85646000004</v>
      </c>
      <c r="I205" s="14"/>
      <c r="N205" s="44">
        <v>21206478.690000001</v>
      </c>
      <c r="O205" s="44">
        <v>280343066.93000001</v>
      </c>
      <c r="P205" s="44">
        <v>1587797.77</v>
      </c>
      <c r="Q205" s="45">
        <f t="shared" si="11"/>
        <v>303137343.38999999</v>
      </c>
      <c r="R205" s="48"/>
      <c r="S205" s="45"/>
    </row>
    <row r="206" spans="1:19" ht="16.5" customHeight="1">
      <c r="A206" s="15">
        <v>39022</v>
      </c>
      <c r="B206" s="148">
        <f t="shared" si="9"/>
        <v>22615.885280000002</v>
      </c>
      <c r="C206" s="148">
        <f t="shared" si="9"/>
        <v>303453.78574999998</v>
      </c>
      <c r="D206" s="146">
        <f t="shared" si="14"/>
        <v>326069.67102999997</v>
      </c>
      <c r="E206" s="148">
        <f t="shared" si="10"/>
        <v>2925.8895000000002</v>
      </c>
      <c r="F206" s="149">
        <v>34793.210490000005</v>
      </c>
      <c r="G206" s="144">
        <f t="shared" si="12"/>
        <v>37719.099990000002</v>
      </c>
      <c r="H206" s="145">
        <f t="shared" si="13"/>
        <v>363788.77101999999</v>
      </c>
      <c r="I206" s="14"/>
      <c r="N206" s="44">
        <v>22615885.280000001</v>
      </c>
      <c r="O206" s="44">
        <v>303453785.75</v>
      </c>
      <c r="P206" s="44">
        <v>2925889.5</v>
      </c>
      <c r="Q206" s="45">
        <f t="shared" si="11"/>
        <v>328995560.52999997</v>
      </c>
      <c r="R206" s="48"/>
      <c r="S206" s="45"/>
    </row>
    <row r="207" spans="1:19" ht="16.5" customHeight="1">
      <c r="A207" s="15">
        <v>39052</v>
      </c>
      <c r="B207" s="148">
        <f t="shared" si="9"/>
        <v>9205.3913000000011</v>
      </c>
      <c r="C207" s="148">
        <f t="shared" si="9"/>
        <v>305321.34035000001</v>
      </c>
      <c r="D207" s="146">
        <f t="shared" si="14"/>
        <v>314526.73165000003</v>
      </c>
      <c r="E207" s="148">
        <f t="shared" si="10"/>
        <v>1007.9222900000001</v>
      </c>
      <c r="F207" s="149">
        <v>43107.846229999996</v>
      </c>
      <c r="G207" s="144">
        <f t="shared" si="12"/>
        <v>44115.768519999998</v>
      </c>
      <c r="H207" s="145">
        <f t="shared" si="13"/>
        <v>358642.50017000001</v>
      </c>
      <c r="I207" s="14"/>
      <c r="N207" s="44">
        <v>9205391.3000000007</v>
      </c>
      <c r="O207" s="44">
        <v>305321340.35000002</v>
      </c>
      <c r="P207" s="44">
        <v>1007922.29</v>
      </c>
      <c r="Q207" s="45">
        <f t="shared" si="11"/>
        <v>315534653.94000006</v>
      </c>
      <c r="R207" s="48"/>
      <c r="S207" s="45"/>
    </row>
    <row r="208" spans="1:19" ht="16.5" customHeight="1">
      <c r="A208" s="15">
        <v>39083</v>
      </c>
      <c r="B208" s="148">
        <f t="shared" ref="B208:C223" si="15">N208/1000</f>
        <v>5065.7782800000004</v>
      </c>
      <c r="C208" s="148">
        <f t="shared" si="15"/>
        <v>278108.46395999996</v>
      </c>
      <c r="D208" s="146">
        <f t="shared" si="14"/>
        <v>283174.24223999999</v>
      </c>
      <c r="E208" s="148">
        <f t="shared" si="10"/>
        <v>611.69035999999994</v>
      </c>
      <c r="F208" s="149">
        <f>R208/1000</f>
        <v>33811.780340000005</v>
      </c>
      <c r="G208" s="144">
        <f t="shared" si="12"/>
        <v>34423.470700000005</v>
      </c>
      <c r="H208" s="145">
        <f t="shared" si="13"/>
        <v>317597.71294</v>
      </c>
      <c r="I208" s="14"/>
      <c r="N208" s="44">
        <v>5065778.28</v>
      </c>
      <c r="O208" s="44">
        <v>278108463.95999998</v>
      </c>
      <c r="P208" s="44">
        <v>611690.36</v>
      </c>
      <c r="Q208" s="45">
        <f t="shared" si="11"/>
        <v>283785932.59999996</v>
      </c>
      <c r="R208" s="48">
        <v>33811780.340000004</v>
      </c>
      <c r="S208" s="45">
        <f>Q208+R208</f>
        <v>317597712.93999994</v>
      </c>
    </row>
    <row r="209" spans="1:19" ht="16.5" customHeight="1">
      <c r="A209" s="15">
        <v>39114</v>
      </c>
      <c r="B209" s="148">
        <f t="shared" si="15"/>
        <v>2025.2542800000001</v>
      </c>
      <c r="C209" s="148">
        <f t="shared" si="15"/>
        <v>253501.76791</v>
      </c>
      <c r="D209" s="146">
        <f t="shared" si="14"/>
        <v>255527.02218999999</v>
      </c>
      <c r="E209" s="148">
        <f t="shared" si="10"/>
        <v>747.03449000000001</v>
      </c>
      <c r="F209" s="149">
        <f t="shared" ref="F209:F267" si="16">R209/1000</f>
        <v>31625.840329999999</v>
      </c>
      <c r="G209" s="144">
        <f t="shared" si="12"/>
        <v>32372.874819999997</v>
      </c>
      <c r="H209" s="145">
        <f t="shared" si="13"/>
        <v>287899.89700999996</v>
      </c>
      <c r="I209" s="14"/>
      <c r="N209" s="44">
        <v>2025254.28</v>
      </c>
      <c r="O209" s="44">
        <v>253501767.91</v>
      </c>
      <c r="P209" s="44">
        <v>747034.49</v>
      </c>
      <c r="Q209" s="45">
        <f t="shared" si="11"/>
        <v>256274056.68000001</v>
      </c>
      <c r="R209" s="48">
        <v>31625840.329999998</v>
      </c>
      <c r="S209" s="45">
        <f t="shared" ref="S209:S264" si="17">Q209+R209</f>
        <v>287899897.00999999</v>
      </c>
    </row>
    <row r="210" spans="1:19" ht="16.5" customHeight="1">
      <c r="A210" s="15">
        <v>39142</v>
      </c>
      <c r="B210" s="148">
        <f t="shared" si="15"/>
        <v>6015.1455300000007</v>
      </c>
      <c r="C210" s="148">
        <f t="shared" si="15"/>
        <v>284875.07220999995</v>
      </c>
      <c r="D210" s="146">
        <f t="shared" si="14"/>
        <v>290890.21773999993</v>
      </c>
      <c r="E210" s="148">
        <f t="shared" si="10"/>
        <v>794.74268000000006</v>
      </c>
      <c r="F210" s="149">
        <f t="shared" si="16"/>
        <v>38445.613869999994</v>
      </c>
      <c r="G210" s="144">
        <f t="shared" si="12"/>
        <v>39240.356549999997</v>
      </c>
      <c r="H210" s="145">
        <f t="shared" si="13"/>
        <v>330130.5742899999</v>
      </c>
      <c r="I210" s="14"/>
      <c r="N210" s="44">
        <v>6015145.5300000003</v>
      </c>
      <c r="O210" s="44">
        <v>284875072.20999998</v>
      </c>
      <c r="P210" s="44">
        <v>794742.68</v>
      </c>
      <c r="Q210" s="45">
        <f t="shared" si="11"/>
        <v>291684960.41999996</v>
      </c>
      <c r="R210" s="48">
        <v>38445613.869999997</v>
      </c>
      <c r="S210" s="45">
        <f t="shared" si="17"/>
        <v>330130574.28999996</v>
      </c>
    </row>
    <row r="211" spans="1:19" ht="16.5" customHeight="1">
      <c r="A211" s="15">
        <v>39173</v>
      </c>
      <c r="B211" s="148">
        <f t="shared" si="15"/>
        <v>3038.4663999999998</v>
      </c>
      <c r="C211" s="148">
        <f t="shared" si="15"/>
        <v>249008.59172999999</v>
      </c>
      <c r="D211" s="146">
        <f t="shared" si="14"/>
        <v>252047.05812999999</v>
      </c>
      <c r="E211" s="148">
        <f t="shared" si="10"/>
        <v>728.53955000000008</v>
      </c>
      <c r="F211" s="149">
        <f t="shared" si="16"/>
        <v>35898.867140000002</v>
      </c>
      <c r="G211" s="144">
        <f t="shared" si="12"/>
        <v>36627.406690000003</v>
      </c>
      <c r="H211" s="145">
        <f t="shared" si="13"/>
        <v>288674.46481999999</v>
      </c>
      <c r="I211" s="14"/>
      <c r="N211" s="44">
        <v>3038466.4</v>
      </c>
      <c r="O211" s="44">
        <v>249008591.72999999</v>
      </c>
      <c r="P211" s="44">
        <v>728539.55</v>
      </c>
      <c r="Q211" s="45">
        <f t="shared" si="11"/>
        <v>252775597.68000001</v>
      </c>
      <c r="R211" s="48">
        <v>35898867.140000001</v>
      </c>
      <c r="S211" s="45">
        <f t="shared" si="17"/>
        <v>288674464.81999999</v>
      </c>
    </row>
    <row r="212" spans="1:19" ht="16.5" customHeight="1">
      <c r="A212" s="15">
        <v>39203</v>
      </c>
      <c r="B212" s="148">
        <f t="shared" si="15"/>
        <v>9268.5285600000007</v>
      </c>
      <c r="C212" s="148">
        <f t="shared" si="15"/>
        <v>278965.65227999998</v>
      </c>
      <c r="D212" s="146">
        <f t="shared" si="14"/>
        <v>288234.18083999999</v>
      </c>
      <c r="E212" s="148">
        <f t="shared" si="10"/>
        <v>1154.0080800000001</v>
      </c>
      <c r="F212" s="149">
        <f t="shared" si="16"/>
        <v>44227.229810000004</v>
      </c>
      <c r="G212" s="144">
        <f t="shared" si="12"/>
        <v>45381.237890000004</v>
      </c>
      <c r="H212" s="145">
        <f t="shared" si="13"/>
        <v>333615.41872999998</v>
      </c>
      <c r="I212" s="14"/>
      <c r="N212" s="44">
        <v>9268528.5600000005</v>
      </c>
      <c r="O212" s="44">
        <v>278965652.27999997</v>
      </c>
      <c r="P212" s="44">
        <v>1154008.08</v>
      </c>
      <c r="Q212" s="45">
        <f t="shared" si="11"/>
        <v>289388188.91999996</v>
      </c>
      <c r="R212" s="48">
        <v>44227229.810000002</v>
      </c>
      <c r="S212" s="45">
        <f t="shared" si="17"/>
        <v>333615418.72999996</v>
      </c>
    </row>
    <row r="213" spans="1:19" ht="16.5" customHeight="1">
      <c r="A213" s="15">
        <v>39234</v>
      </c>
      <c r="B213" s="148">
        <f t="shared" si="15"/>
        <v>14077.89752</v>
      </c>
      <c r="C213" s="148">
        <f t="shared" si="15"/>
        <v>220391.75138999999</v>
      </c>
      <c r="D213" s="146">
        <f t="shared" si="14"/>
        <v>234469.64890999999</v>
      </c>
      <c r="E213" s="148">
        <f t="shared" ref="E213:E267" si="18">P213/1000</f>
        <v>975.35696999999993</v>
      </c>
      <c r="F213" s="149">
        <f t="shared" si="16"/>
        <v>40838.206490000004</v>
      </c>
      <c r="G213" s="144">
        <f t="shared" si="12"/>
        <v>41813.563460000005</v>
      </c>
      <c r="H213" s="145">
        <f t="shared" si="13"/>
        <v>276283.21236999996</v>
      </c>
      <c r="I213" s="14"/>
      <c r="N213" s="44">
        <v>14077897.52</v>
      </c>
      <c r="O213" s="44">
        <v>220391751.38999999</v>
      </c>
      <c r="P213" s="44">
        <v>975356.97</v>
      </c>
      <c r="Q213" s="45">
        <f t="shared" si="11"/>
        <v>235445005.88</v>
      </c>
      <c r="R213" s="48">
        <v>40838206.490000002</v>
      </c>
      <c r="S213" s="45">
        <f t="shared" si="17"/>
        <v>276283212.37</v>
      </c>
    </row>
    <row r="214" spans="1:19" ht="16.5" customHeight="1">
      <c r="A214" s="15">
        <v>39264</v>
      </c>
      <c r="B214" s="148">
        <f t="shared" si="15"/>
        <v>22555.993649999997</v>
      </c>
      <c r="C214" s="148">
        <f t="shared" si="15"/>
        <v>228113.61866000001</v>
      </c>
      <c r="D214" s="146">
        <f t="shared" si="14"/>
        <v>250669.61231</v>
      </c>
      <c r="E214" s="148">
        <f t="shared" si="18"/>
        <v>1169.16858</v>
      </c>
      <c r="F214" s="149">
        <f t="shared" si="16"/>
        <v>47284.793880000005</v>
      </c>
      <c r="G214" s="144">
        <f t="shared" si="12"/>
        <v>48453.962460000002</v>
      </c>
      <c r="H214" s="145">
        <f t="shared" si="13"/>
        <v>299123.57477000001</v>
      </c>
      <c r="I214" s="14"/>
      <c r="N214" s="44">
        <v>22555993.649999999</v>
      </c>
      <c r="O214" s="44">
        <v>228113618.66</v>
      </c>
      <c r="P214" s="44">
        <v>1169168.58</v>
      </c>
      <c r="Q214" s="45">
        <f t="shared" si="11"/>
        <v>251838780.89000002</v>
      </c>
      <c r="R214" s="48">
        <v>47284793.880000003</v>
      </c>
      <c r="S214" s="45">
        <f t="shared" si="17"/>
        <v>299123574.77000004</v>
      </c>
    </row>
    <row r="215" spans="1:19" ht="16.5" customHeight="1">
      <c r="A215" s="15">
        <v>39295</v>
      </c>
      <c r="B215" s="148">
        <f t="shared" si="15"/>
        <v>19280.885019999998</v>
      </c>
      <c r="C215" s="148">
        <f t="shared" si="15"/>
        <v>237489.92600000001</v>
      </c>
      <c r="D215" s="146">
        <f t="shared" si="14"/>
        <v>256770.81101999999</v>
      </c>
      <c r="E215" s="148">
        <f t="shared" si="18"/>
        <v>1448.7479900000001</v>
      </c>
      <c r="F215" s="149">
        <f t="shared" si="16"/>
        <v>40733.901659999996</v>
      </c>
      <c r="G215" s="144">
        <f t="shared" si="12"/>
        <v>42182.649649999999</v>
      </c>
      <c r="H215" s="145">
        <f t="shared" si="13"/>
        <v>298953.46067</v>
      </c>
      <c r="I215" s="14"/>
      <c r="N215" s="44">
        <v>19280885.02</v>
      </c>
      <c r="O215" s="44">
        <v>237489926</v>
      </c>
      <c r="P215" s="44">
        <v>1448747.99</v>
      </c>
      <c r="Q215" s="45">
        <f t="shared" si="11"/>
        <v>258219559.01000002</v>
      </c>
      <c r="R215" s="48">
        <v>40733901.659999996</v>
      </c>
      <c r="S215" s="45">
        <f t="shared" si="17"/>
        <v>298953460.67000002</v>
      </c>
    </row>
    <row r="216" spans="1:19" ht="16.5" customHeight="1">
      <c r="A216" s="15">
        <v>39326</v>
      </c>
      <c r="B216" s="148">
        <f t="shared" si="15"/>
        <v>23468.508570000002</v>
      </c>
      <c r="C216" s="148">
        <f t="shared" si="15"/>
        <v>237557.05102000001</v>
      </c>
      <c r="D216" s="146">
        <f t="shared" si="14"/>
        <v>261025.55959000002</v>
      </c>
      <c r="E216" s="148">
        <f t="shared" si="18"/>
        <v>3462.9955099999997</v>
      </c>
      <c r="F216" s="149">
        <f t="shared" si="16"/>
        <v>42179.445630000002</v>
      </c>
      <c r="G216" s="144">
        <f t="shared" si="12"/>
        <v>45642.441140000003</v>
      </c>
      <c r="H216" s="145">
        <f t="shared" si="13"/>
        <v>306668.00073000003</v>
      </c>
      <c r="I216" s="14"/>
      <c r="N216" s="44">
        <v>23468508.57</v>
      </c>
      <c r="O216" s="44">
        <v>237557051.02000001</v>
      </c>
      <c r="P216" s="44">
        <v>3462995.51</v>
      </c>
      <c r="Q216" s="45">
        <f t="shared" si="11"/>
        <v>264488555.09999999</v>
      </c>
      <c r="R216" s="48">
        <v>42179445.630000003</v>
      </c>
      <c r="S216" s="45">
        <f t="shared" si="17"/>
        <v>306668000.73000002</v>
      </c>
    </row>
    <row r="217" spans="1:19" ht="16.5" customHeight="1">
      <c r="A217" s="15">
        <v>39356</v>
      </c>
      <c r="B217" s="148">
        <f t="shared" si="15"/>
        <v>28087.551600000003</v>
      </c>
      <c r="C217" s="148">
        <f t="shared" si="15"/>
        <v>330460.52236</v>
      </c>
      <c r="D217" s="146">
        <f t="shared" si="14"/>
        <v>358548.07396000001</v>
      </c>
      <c r="E217" s="148">
        <f t="shared" si="18"/>
        <v>3714.16912</v>
      </c>
      <c r="F217" s="149">
        <f t="shared" si="16"/>
        <v>45760.313150000002</v>
      </c>
      <c r="G217" s="144">
        <f t="shared" si="12"/>
        <v>49474.48227</v>
      </c>
      <c r="H217" s="145">
        <f t="shared" si="13"/>
        <v>408022.55622999999</v>
      </c>
      <c r="I217" s="14"/>
      <c r="N217" s="44">
        <v>28087551.600000001</v>
      </c>
      <c r="O217" s="44">
        <v>330460522.36000001</v>
      </c>
      <c r="P217" s="44">
        <v>3714169.12</v>
      </c>
      <c r="Q217" s="45">
        <f t="shared" si="11"/>
        <v>362262243.08000004</v>
      </c>
      <c r="R217" s="48">
        <v>45760313.149999999</v>
      </c>
      <c r="S217" s="45">
        <f t="shared" si="17"/>
        <v>408022556.23000002</v>
      </c>
    </row>
    <row r="218" spans="1:19" ht="16.5" customHeight="1">
      <c r="A218" s="15">
        <v>39387</v>
      </c>
      <c r="B218" s="148">
        <f t="shared" si="15"/>
        <v>14606.731730000001</v>
      </c>
      <c r="C218" s="148">
        <f t="shared" si="15"/>
        <v>309743.18731000001</v>
      </c>
      <c r="D218" s="146">
        <f t="shared" si="14"/>
        <v>324349.91904000001</v>
      </c>
      <c r="E218" s="148">
        <f t="shared" si="18"/>
        <v>4264.3401800000001</v>
      </c>
      <c r="F218" s="149">
        <f t="shared" si="16"/>
        <v>47427.731570000004</v>
      </c>
      <c r="G218" s="144">
        <f t="shared" si="12"/>
        <v>51692.071750000003</v>
      </c>
      <c r="H218" s="145">
        <f t="shared" si="13"/>
        <v>376041.99079000001</v>
      </c>
      <c r="I218" s="14"/>
      <c r="N218" s="44">
        <v>14606731.73</v>
      </c>
      <c r="O218" s="44">
        <v>309743187.31</v>
      </c>
      <c r="P218" s="44">
        <v>4264340.18</v>
      </c>
      <c r="Q218" s="45">
        <f t="shared" si="11"/>
        <v>328614259.22000003</v>
      </c>
      <c r="R218" s="48">
        <v>47427731.57</v>
      </c>
      <c r="S218" s="45">
        <f t="shared" si="17"/>
        <v>376041990.79000002</v>
      </c>
    </row>
    <row r="219" spans="1:19" ht="16.5" customHeight="1">
      <c r="A219" s="15">
        <v>39417</v>
      </c>
      <c r="B219" s="148">
        <f t="shared" si="15"/>
        <v>6133.4255800000001</v>
      </c>
      <c r="C219" s="148">
        <f t="shared" si="15"/>
        <v>301502.44232999999</v>
      </c>
      <c r="D219" s="146">
        <f t="shared" si="14"/>
        <v>307635.86790999997</v>
      </c>
      <c r="E219" s="148">
        <f t="shared" si="18"/>
        <v>1841.92848</v>
      </c>
      <c r="F219" s="149">
        <f t="shared" si="16"/>
        <v>41104.191500000001</v>
      </c>
      <c r="G219" s="144">
        <f t="shared" si="12"/>
        <v>42946.119980000003</v>
      </c>
      <c r="H219" s="145">
        <f t="shared" si="13"/>
        <v>350581.98788999999</v>
      </c>
      <c r="I219" s="14"/>
      <c r="N219" s="44">
        <v>6133425.5800000001</v>
      </c>
      <c r="O219" s="44">
        <v>301502442.32999998</v>
      </c>
      <c r="P219" s="44">
        <v>1841928.48</v>
      </c>
      <c r="Q219" s="45">
        <f t="shared" si="11"/>
        <v>309477796.38999999</v>
      </c>
      <c r="R219" s="48">
        <v>41104191.5</v>
      </c>
      <c r="S219" s="45">
        <f t="shared" si="17"/>
        <v>350581987.88999999</v>
      </c>
    </row>
    <row r="220" spans="1:19" ht="16.5" customHeight="1">
      <c r="A220" s="15">
        <v>39448</v>
      </c>
      <c r="B220" s="148">
        <f t="shared" si="15"/>
        <v>5916.4818800000003</v>
      </c>
      <c r="C220" s="148">
        <f t="shared" si="15"/>
        <v>291607.03956999996</v>
      </c>
      <c r="D220" s="146">
        <f t="shared" si="14"/>
        <v>297523.52144999994</v>
      </c>
      <c r="E220" s="148">
        <f t="shared" si="18"/>
        <v>2141.9026899999999</v>
      </c>
      <c r="F220" s="149">
        <f t="shared" si="16"/>
        <v>53280.697030000003</v>
      </c>
      <c r="G220" s="144">
        <f t="shared" si="12"/>
        <v>55422.599720000006</v>
      </c>
      <c r="H220" s="145">
        <f t="shared" si="13"/>
        <v>352946.12116999994</v>
      </c>
      <c r="I220" s="14"/>
      <c r="N220" s="44">
        <v>5916481.8799999999</v>
      </c>
      <c r="O220" s="44">
        <v>291607039.56999999</v>
      </c>
      <c r="P220" s="44">
        <v>2141902.69</v>
      </c>
      <c r="Q220" s="45">
        <f t="shared" si="11"/>
        <v>299665424.13999999</v>
      </c>
      <c r="R220" s="48">
        <v>53280697.030000001</v>
      </c>
      <c r="S220" s="45">
        <f t="shared" si="17"/>
        <v>352946121.16999996</v>
      </c>
    </row>
    <row r="221" spans="1:19" ht="16.5" customHeight="1">
      <c r="A221" s="15">
        <v>39479</v>
      </c>
      <c r="B221" s="148">
        <f t="shared" si="15"/>
        <v>4513.57186</v>
      </c>
      <c r="C221" s="148">
        <f t="shared" si="15"/>
        <v>287114.12745999999</v>
      </c>
      <c r="D221" s="146">
        <f t="shared" si="14"/>
        <v>291627.69932000001</v>
      </c>
      <c r="E221" s="148">
        <f t="shared" si="18"/>
        <v>2810.8126099999999</v>
      </c>
      <c r="F221" s="149">
        <f t="shared" si="16"/>
        <v>42763.902689999995</v>
      </c>
      <c r="G221" s="144">
        <f t="shared" si="12"/>
        <v>45574.715299999996</v>
      </c>
      <c r="H221" s="145">
        <f t="shared" si="13"/>
        <v>337202.41462</v>
      </c>
      <c r="I221" s="14"/>
      <c r="N221" s="44">
        <v>4513571.8600000003</v>
      </c>
      <c r="O221" s="44">
        <v>287114127.45999998</v>
      </c>
      <c r="P221" s="44">
        <v>2810812.61</v>
      </c>
      <c r="Q221" s="45">
        <f t="shared" si="11"/>
        <v>294438511.93000001</v>
      </c>
      <c r="R221" s="48">
        <v>42763902.689999998</v>
      </c>
      <c r="S221" s="45">
        <f t="shared" si="17"/>
        <v>337202414.62</v>
      </c>
    </row>
    <row r="222" spans="1:19" ht="16.5" customHeight="1">
      <c r="A222" s="15">
        <v>39508</v>
      </c>
      <c r="B222" s="148">
        <f t="shared" si="15"/>
        <v>22818.87889</v>
      </c>
      <c r="C222" s="148">
        <f t="shared" si="15"/>
        <v>310606.60874</v>
      </c>
      <c r="D222" s="146">
        <f t="shared" si="14"/>
        <v>333425.48762999999</v>
      </c>
      <c r="E222" s="148">
        <f t="shared" si="18"/>
        <v>3473.4247500000001</v>
      </c>
      <c r="F222" s="149">
        <f t="shared" si="16"/>
        <v>50804.168950000007</v>
      </c>
      <c r="G222" s="144">
        <f t="shared" si="12"/>
        <v>54277.593700000005</v>
      </c>
      <c r="H222" s="145">
        <f t="shared" si="13"/>
        <v>387703.08133000002</v>
      </c>
      <c r="I222" s="14"/>
      <c r="N222" s="44">
        <v>22818878.890000001</v>
      </c>
      <c r="O222" s="44">
        <v>310606608.74000001</v>
      </c>
      <c r="P222" s="44">
        <v>3473424.75</v>
      </c>
      <c r="Q222" s="45">
        <f t="shared" si="11"/>
        <v>336898912.38</v>
      </c>
      <c r="R222" s="48">
        <v>50804168.950000003</v>
      </c>
      <c r="S222" s="45">
        <f t="shared" si="17"/>
        <v>387703081.32999998</v>
      </c>
    </row>
    <row r="223" spans="1:19" ht="16.5" customHeight="1">
      <c r="A223" s="15">
        <v>39539</v>
      </c>
      <c r="B223" s="148">
        <f t="shared" si="15"/>
        <v>18690.819469999999</v>
      </c>
      <c r="C223" s="148">
        <f t="shared" si="15"/>
        <v>315095.56787999999</v>
      </c>
      <c r="D223" s="146">
        <f t="shared" si="14"/>
        <v>333786.38734999998</v>
      </c>
      <c r="E223" s="148">
        <f t="shared" si="18"/>
        <v>2451.85815</v>
      </c>
      <c r="F223" s="149">
        <f t="shared" si="16"/>
        <v>53441.984979999994</v>
      </c>
      <c r="G223" s="144">
        <f t="shared" si="12"/>
        <v>55893.843129999994</v>
      </c>
      <c r="H223" s="145">
        <f t="shared" si="13"/>
        <v>389680.23047999997</v>
      </c>
      <c r="I223" s="14"/>
      <c r="N223" s="44">
        <v>18690819.469999999</v>
      </c>
      <c r="O223" s="44">
        <v>315095567.88</v>
      </c>
      <c r="P223" s="44">
        <v>2451858.15</v>
      </c>
      <c r="Q223" s="45">
        <f t="shared" si="11"/>
        <v>336238245.5</v>
      </c>
      <c r="R223" s="48">
        <v>53441984.979999997</v>
      </c>
      <c r="S223" s="45">
        <f t="shared" si="17"/>
        <v>389680230.48000002</v>
      </c>
    </row>
    <row r="224" spans="1:19" ht="16.5" customHeight="1">
      <c r="A224" s="15">
        <v>39569</v>
      </c>
      <c r="B224" s="148">
        <f t="shared" ref="B224:C266" si="19">N224/1000</f>
        <v>28164.116579999998</v>
      </c>
      <c r="C224" s="148">
        <f t="shared" si="19"/>
        <v>245649.84022000001</v>
      </c>
      <c r="D224" s="146">
        <f t="shared" si="14"/>
        <v>273813.95679999999</v>
      </c>
      <c r="E224" s="148">
        <f t="shared" si="18"/>
        <v>2723.2359900000001</v>
      </c>
      <c r="F224" s="149">
        <f t="shared" si="16"/>
        <v>52210.549799999993</v>
      </c>
      <c r="G224" s="144">
        <f t="shared" si="12"/>
        <v>54933.785789999994</v>
      </c>
      <c r="H224" s="145">
        <f t="shared" si="13"/>
        <v>328747.74258999998</v>
      </c>
      <c r="I224" s="14"/>
      <c r="N224" s="44">
        <v>28164116.579999998</v>
      </c>
      <c r="O224" s="44">
        <v>245649840.22</v>
      </c>
      <c r="P224" s="44">
        <v>2723235.99</v>
      </c>
      <c r="Q224" s="45">
        <f t="shared" si="11"/>
        <v>276537192.79000002</v>
      </c>
      <c r="R224" s="48">
        <v>52210549.799999997</v>
      </c>
      <c r="S224" s="45">
        <f t="shared" si="17"/>
        <v>328747742.59000003</v>
      </c>
    </row>
    <row r="225" spans="1:19" ht="16.5" customHeight="1">
      <c r="A225" s="15">
        <v>39600</v>
      </c>
      <c r="B225" s="148">
        <f t="shared" si="19"/>
        <v>18846.217370000002</v>
      </c>
      <c r="C225" s="148">
        <f t="shared" si="19"/>
        <v>233982.23662000001</v>
      </c>
      <c r="D225" s="146">
        <f t="shared" si="14"/>
        <v>252828.45399000001</v>
      </c>
      <c r="E225" s="148">
        <f t="shared" si="18"/>
        <v>3883.2095199999999</v>
      </c>
      <c r="F225" s="149">
        <f t="shared" si="16"/>
        <v>46301.338640000002</v>
      </c>
      <c r="G225" s="144">
        <f t="shared" si="12"/>
        <v>50184.548159999998</v>
      </c>
      <c r="H225" s="145">
        <f t="shared" si="13"/>
        <v>303013.00215000001</v>
      </c>
      <c r="I225" s="14"/>
      <c r="N225" s="44">
        <v>18846217.370000001</v>
      </c>
      <c r="O225" s="44">
        <v>233982236.62</v>
      </c>
      <c r="P225" s="44">
        <v>3883209.52</v>
      </c>
      <c r="Q225" s="45">
        <f t="shared" si="11"/>
        <v>256711663.51000002</v>
      </c>
      <c r="R225" s="48">
        <v>46301338.640000001</v>
      </c>
      <c r="S225" s="45">
        <f t="shared" si="17"/>
        <v>303013002.15000004</v>
      </c>
    </row>
    <row r="226" spans="1:19" ht="16.5" customHeight="1">
      <c r="A226" s="15">
        <v>39630</v>
      </c>
      <c r="B226" s="148">
        <f t="shared" si="19"/>
        <v>37808.939159999994</v>
      </c>
      <c r="C226" s="148">
        <f t="shared" si="19"/>
        <v>246595.06478000002</v>
      </c>
      <c r="D226" s="146">
        <f t="shared" si="14"/>
        <v>284404.00394000002</v>
      </c>
      <c r="E226" s="148">
        <f t="shared" si="18"/>
        <v>3136.5563199999997</v>
      </c>
      <c r="F226" s="149">
        <f t="shared" si="16"/>
        <v>53729.692840000003</v>
      </c>
      <c r="G226" s="144">
        <f t="shared" si="12"/>
        <v>56866.249160000007</v>
      </c>
      <c r="H226" s="145">
        <f t="shared" si="13"/>
        <v>341270.25310000003</v>
      </c>
      <c r="I226" s="14"/>
      <c r="N226" s="44">
        <v>37808939.159999996</v>
      </c>
      <c r="O226" s="44">
        <v>246595064.78</v>
      </c>
      <c r="P226" s="44">
        <v>3136556.32</v>
      </c>
      <c r="Q226" s="45">
        <f t="shared" si="11"/>
        <v>287540560.25999999</v>
      </c>
      <c r="R226" s="48">
        <v>53729692.840000004</v>
      </c>
      <c r="S226" s="45">
        <f t="shared" si="17"/>
        <v>341270253.10000002</v>
      </c>
    </row>
    <row r="227" spans="1:19" ht="16.5" customHeight="1">
      <c r="A227" s="15">
        <v>39661</v>
      </c>
      <c r="B227" s="148">
        <f t="shared" si="19"/>
        <v>40924.412680000001</v>
      </c>
      <c r="C227" s="148">
        <f t="shared" si="19"/>
        <v>264370.52596</v>
      </c>
      <c r="D227" s="146">
        <f t="shared" si="14"/>
        <v>305294.93864000001</v>
      </c>
      <c r="E227" s="148">
        <f t="shared" si="18"/>
        <v>2151.3366800000003</v>
      </c>
      <c r="F227" s="149">
        <f t="shared" si="16"/>
        <v>52168.397119999994</v>
      </c>
      <c r="G227" s="144">
        <f t="shared" si="12"/>
        <v>54319.733799999995</v>
      </c>
      <c r="H227" s="145">
        <f t="shared" si="13"/>
        <v>359614.67243999999</v>
      </c>
      <c r="I227" s="14"/>
      <c r="N227" s="44">
        <v>40924412.68</v>
      </c>
      <c r="O227" s="44">
        <v>264370525.96000001</v>
      </c>
      <c r="P227" s="44">
        <v>2151336.6800000002</v>
      </c>
      <c r="Q227" s="45">
        <f t="shared" si="11"/>
        <v>307446275.31999999</v>
      </c>
      <c r="R227" s="48">
        <v>52168397.119999997</v>
      </c>
      <c r="S227" s="45">
        <f t="shared" si="17"/>
        <v>359614672.44</v>
      </c>
    </row>
    <row r="228" spans="1:19" ht="16.5" customHeight="1">
      <c r="A228" s="15">
        <v>39692</v>
      </c>
      <c r="B228" s="148">
        <f t="shared" si="19"/>
        <v>43868.878570000001</v>
      </c>
      <c r="C228" s="148">
        <f t="shared" si="19"/>
        <v>400669.15727999998</v>
      </c>
      <c r="D228" s="146">
        <f t="shared" si="14"/>
        <v>444538.03584999999</v>
      </c>
      <c r="E228" s="148">
        <f t="shared" si="18"/>
        <v>3876.9059500000003</v>
      </c>
      <c r="F228" s="149">
        <f t="shared" si="16"/>
        <v>49274.121009999995</v>
      </c>
      <c r="G228" s="144">
        <f t="shared" si="12"/>
        <v>53151.026959999996</v>
      </c>
      <c r="H228" s="145">
        <f t="shared" si="13"/>
        <v>497689.06280999997</v>
      </c>
      <c r="I228" s="14"/>
      <c r="N228" s="44">
        <v>43868878.57</v>
      </c>
      <c r="O228" s="44">
        <v>400669157.27999997</v>
      </c>
      <c r="P228" s="44">
        <v>3876905.95</v>
      </c>
      <c r="Q228" s="45">
        <f t="shared" si="11"/>
        <v>448414941.79999995</v>
      </c>
      <c r="R228" s="48">
        <v>49274121.009999998</v>
      </c>
      <c r="S228" s="45">
        <f t="shared" si="17"/>
        <v>497689062.80999994</v>
      </c>
    </row>
    <row r="229" spans="1:19" ht="16.5" customHeight="1">
      <c r="A229" s="15">
        <v>39722</v>
      </c>
      <c r="B229" s="148">
        <f t="shared" si="19"/>
        <v>25048.019809999998</v>
      </c>
      <c r="C229" s="148">
        <f t="shared" si="19"/>
        <v>424896.69238999998</v>
      </c>
      <c r="D229" s="146">
        <f t="shared" si="14"/>
        <v>449944.71219999995</v>
      </c>
      <c r="E229" s="148">
        <f t="shared" si="18"/>
        <v>3284.9323799999997</v>
      </c>
      <c r="F229" s="149">
        <f t="shared" si="16"/>
        <v>50083.916979999995</v>
      </c>
      <c r="G229" s="144">
        <f t="shared" si="12"/>
        <v>53368.849359999993</v>
      </c>
      <c r="H229" s="145">
        <f t="shared" si="13"/>
        <v>503313.56155999994</v>
      </c>
      <c r="I229" s="14"/>
      <c r="N229" s="44">
        <v>25048019.809999999</v>
      </c>
      <c r="O229" s="44">
        <v>424896692.38999999</v>
      </c>
      <c r="P229" s="44">
        <v>3284932.38</v>
      </c>
      <c r="Q229" s="45">
        <f t="shared" ref="Q229:Q264" si="20">+SUM(N229:P229)</f>
        <v>453229644.57999998</v>
      </c>
      <c r="R229" s="48">
        <v>50083916.979999997</v>
      </c>
      <c r="S229" s="45">
        <f t="shared" si="17"/>
        <v>503313561.56</v>
      </c>
    </row>
    <row r="230" spans="1:19" ht="16.5" customHeight="1">
      <c r="A230" s="15">
        <v>39753</v>
      </c>
      <c r="B230" s="148">
        <f t="shared" si="19"/>
        <v>12285.276739999999</v>
      </c>
      <c r="C230" s="148">
        <f t="shared" si="19"/>
        <v>404670.59376000002</v>
      </c>
      <c r="D230" s="146">
        <f t="shared" si="14"/>
        <v>416955.87050000002</v>
      </c>
      <c r="E230" s="148">
        <f t="shared" si="18"/>
        <v>484.01060999999999</v>
      </c>
      <c r="F230" s="149">
        <f t="shared" si="16"/>
        <v>42349.764619999994</v>
      </c>
      <c r="G230" s="144">
        <f t="shared" si="12"/>
        <v>42833.775229999992</v>
      </c>
      <c r="H230" s="145">
        <f t="shared" si="13"/>
        <v>459789.64572999999</v>
      </c>
      <c r="I230" s="14"/>
      <c r="N230" s="44">
        <v>12285276.74</v>
      </c>
      <c r="O230" s="44">
        <v>404670593.75999999</v>
      </c>
      <c r="P230" s="44">
        <v>484010.61</v>
      </c>
      <c r="Q230" s="45">
        <f t="shared" si="20"/>
        <v>417439881.11000001</v>
      </c>
      <c r="R230" s="48">
        <v>42349764.619999997</v>
      </c>
      <c r="S230" s="45">
        <f t="shared" si="17"/>
        <v>459789645.73000002</v>
      </c>
    </row>
    <row r="231" spans="1:19" ht="16.5" customHeight="1">
      <c r="A231" s="15">
        <v>39783</v>
      </c>
      <c r="B231" s="148">
        <f t="shared" si="19"/>
        <v>17460.931840000001</v>
      </c>
      <c r="C231" s="148">
        <f t="shared" si="19"/>
        <v>422365.96756999998</v>
      </c>
      <c r="D231" s="146">
        <f t="shared" si="14"/>
        <v>439826.89940999995</v>
      </c>
      <c r="E231" s="148">
        <f t="shared" si="18"/>
        <v>310.86572999999999</v>
      </c>
      <c r="F231" s="149">
        <f t="shared" si="16"/>
        <v>49121.826970000002</v>
      </c>
      <c r="G231" s="144">
        <f t="shared" si="12"/>
        <v>49432.6927</v>
      </c>
      <c r="H231" s="145">
        <f t="shared" si="13"/>
        <v>489259.59210999997</v>
      </c>
      <c r="I231" s="14"/>
      <c r="N231" s="44">
        <v>17460931.84</v>
      </c>
      <c r="O231" s="44">
        <v>422365967.56999999</v>
      </c>
      <c r="P231" s="44">
        <v>310865.73</v>
      </c>
      <c r="Q231" s="45">
        <f t="shared" si="20"/>
        <v>440137765.13999999</v>
      </c>
      <c r="R231" s="48">
        <v>49121826.969999999</v>
      </c>
      <c r="S231" s="45">
        <f t="shared" si="17"/>
        <v>489259592.11000001</v>
      </c>
    </row>
    <row r="232" spans="1:19" ht="16.5" customHeight="1">
      <c r="A232" s="15">
        <v>39814</v>
      </c>
      <c r="B232" s="148">
        <f t="shared" si="19"/>
        <v>5036.0503399999998</v>
      </c>
      <c r="C232" s="148">
        <f t="shared" si="19"/>
        <v>280416.81138999999</v>
      </c>
      <c r="D232" s="146">
        <f t="shared" si="14"/>
        <v>285452.86173</v>
      </c>
      <c r="E232" s="148">
        <f t="shared" si="18"/>
        <v>385.89335</v>
      </c>
      <c r="F232" s="149">
        <f t="shared" si="16"/>
        <v>37402.107530000001</v>
      </c>
      <c r="G232" s="144">
        <f t="shared" si="12"/>
        <v>37788.00088</v>
      </c>
      <c r="H232" s="145">
        <f t="shared" si="13"/>
        <v>323240.86261000001</v>
      </c>
      <c r="I232" s="14"/>
      <c r="N232" s="44">
        <v>5036050.34</v>
      </c>
      <c r="O232" s="44">
        <v>280416811.38999999</v>
      </c>
      <c r="P232" s="44">
        <v>385893.35</v>
      </c>
      <c r="Q232" s="45">
        <f t="shared" si="20"/>
        <v>285838755.07999998</v>
      </c>
      <c r="R232" s="48">
        <v>37402107.530000001</v>
      </c>
      <c r="S232" s="45">
        <f t="shared" si="17"/>
        <v>323240862.61000001</v>
      </c>
    </row>
    <row r="233" spans="1:19" ht="16.5" customHeight="1">
      <c r="A233" s="15">
        <v>39845</v>
      </c>
      <c r="B233" s="148">
        <f t="shared" si="19"/>
        <v>4523.16129</v>
      </c>
      <c r="C233" s="148">
        <f t="shared" si="19"/>
        <v>315151.09182999999</v>
      </c>
      <c r="D233" s="146">
        <f t="shared" si="14"/>
        <v>319674.25312000001</v>
      </c>
      <c r="E233" s="148">
        <f t="shared" si="18"/>
        <v>518.54774999999995</v>
      </c>
      <c r="F233" s="149">
        <f t="shared" si="16"/>
        <v>37539.306810000002</v>
      </c>
      <c r="G233" s="144">
        <f t="shared" si="12"/>
        <v>38057.85456</v>
      </c>
      <c r="H233" s="145">
        <f t="shared" si="13"/>
        <v>357732.10768000002</v>
      </c>
      <c r="I233" s="14"/>
      <c r="N233" s="44">
        <v>4523161.29</v>
      </c>
      <c r="O233" s="44">
        <v>315151091.82999998</v>
      </c>
      <c r="P233" s="44">
        <v>518547.75</v>
      </c>
      <c r="Q233" s="45">
        <f t="shared" si="20"/>
        <v>320192800.87</v>
      </c>
      <c r="R233" s="48">
        <v>37539306.810000002</v>
      </c>
      <c r="S233" s="45">
        <f t="shared" si="17"/>
        <v>357732107.68000001</v>
      </c>
    </row>
    <row r="234" spans="1:19" ht="16.5" customHeight="1">
      <c r="A234" s="15">
        <v>39873</v>
      </c>
      <c r="B234" s="148">
        <f t="shared" si="19"/>
        <v>3545.4754800000001</v>
      </c>
      <c r="C234" s="148">
        <f t="shared" si="19"/>
        <v>298620.97156999999</v>
      </c>
      <c r="D234" s="146">
        <f t="shared" si="14"/>
        <v>302166.44705000002</v>
      </c>
      <c r="E234" s="148">
        <f t="shared" si="18"/>
        <v>4636.1735799999997</v>
      </c>
      <c r="F234" s="149">
        <f t="shared" si="16"/>
        <v>41900.884100000003</v>
      </c>
      <c r="G234" s="144">
        <f t="shared" si="12"/>
        <v>46537.057680000005</v>
      </c>
      <c r="H234" s="145">
        <f t="shared" si="13"/>
        <v>348703.50473000004</v>
      </c>
      <c r="I234" s="14"/>
      <c r="N234" s="44">
        <v>3545475.48</v>
      </c>
      <c r="O234" s="44">
        <v>298620971.56999999</v>
      </c>
      <c r="P234" s="44">
        <v>4636173.58</v>
      </c>
      <c r="Q234" s="45">
        <f t="shared" si="20"/>
        <v>306802620.63</v>
      </c>
      <c r="R234" s="48">
        <v>41900884.100000001</v>
      </c>
      <c r="S234" s="45">
        <f t="shared" si="17"/>
        <v>348703504.73000002</v>
      </c>
    </row>
    <row r="235" spans="1:19" ht="16.5" customHeight="1">
      <c r="A235" s="15">
        <v>39904</v>
      </c>
      <c r="B235" s="148">
        <f t="shared" si="19"/>
        <v>6928.7345999999998</v>
      </c>
      <c r="C235" s="148">
        <f t="shared" si="19"/>
        <v>280384.42962999997</v>
      </c>
      <c r="D235" s="146">
        <f t="shared" si="14"/>
        <v>287313.16422999999</v>
      </c>
      <c r="E235" s="148">
        <f t="shared" si="18"/>
        <v>416.29192999999998</v>
      </c>
      <c r="F235" s="149">
        <f t="shared" si="16"/>
        <v>40737.873869999996</v>
      </c>
      <c r="G235" s="144">
        <f t="shared" si="12"/>
        <v>41154.165799999995</v>
      </c>
      <c r="H235" s="145">
        <f t="shared" si="13"/>
        <v>328467.33003000001</v>
      </c>
      <c r="I235" s="14"/>
      <c r="N235" s="44">
        <v>6928734.5999999996</v>
      </c>
      <c r="O235" s="44">
        <v>280384429.63</v>
      </c>
      <c r="P235" s="44">
        <v>416291.93</v>
      </c>
      <c r="Q235" s="45">
        <f t="shared" si="20"/>
        <v>287729456.16000003</v>
      </c>
      <c r="R235" s="48">
        <v>40737873.869999997</v>
      </c>
      <c r="S235" s="45">
        <f t="shared" si="17"/>
        <v>328467330.03000003</v>
      </c>
    </row>
    <row r="236" spans="1:19" ht="16.5" customHeight="1">
      <c r="A236" s="15">
        <v>39934</v>
      </c>
      <c r="B236" s="148">
        <f t="shared" si="19"/>
        <v>17595.359260000001</v>
      </c>
      <c r="C236" s="148">
        <f t="shared" si="19"/>
        <v>269155.13837</v>
      </c>
      <c r="D236" s="146">
        <f t="shared" si="14"/>
        <v>286750.49763</v>
      </c>
      <c r="E236" s="148">
        <f t="shared" si="18"/>
        <v>3001.3298799999998</v>
      </c>
      <c r="F236" s="149">
        <f t="shared" si="16"/>
        <v>38712.699099999998</v>
      </c>
      <c r="G236" s="144">
        <f t="shared" si="12"/>
        <v>41714.028979999995</v>
      </c>
      <c r="H236" s="145">
        <f t="shared" si="13"/>
        <v>328464.52661</v>
      </c>
      <c r="I236" s="14"/>
      <c r="N236" s="44">
        <v>17595359.260000002</v>
      </c>
      <c r="O236" s="44">
        <v>269155138.37</v>
      </c>
      <c r="P236" s="44">
        <v>3001329.88</v>
      </c>
      <c r="Q236" s="45">
        <f t="shared" si="20"/>
        <v>289751827.50999999</v>
      </c>
      <c r="R236" s="48">
        <v>38712699.100000001</v>
      </c>
      <c r="S236" s="45">
        <f t="shared" si="17"/>
        <v>328464526.61000001</v>
      </c>
    </row>
    <row r="237" spans="1:19" ht="16.5" customHeight="1">
      <c r="A237" s="15">
        <v>39965</v>
      </c>
      <c r="B237" s="148">
        <f t="shared" si="19"/>
        <v>12984.620489999999</v>
      </c>
      <c r="C237" s="148">
        <f t="shared" si="19"/>
        <v>273747.68567000004</v>
      </c>
      <c r="D237" s="146">
        <f t="shared" si="14"/>
        <v>286732.30616000004</v>
      </c>
      <c r="E237" s="148">
        <f t="shared" si="18"/>
        <v>3295.4652599999999</v>
      </c>
      <c r="F237" s="149">
        <f t="shared" si="16"/>
        <v>34431.303930000002</v>
      </c>
      <c r="G237" s="144">
        <f t="shared" si="12"/>
        <v>37726.769189999999</v>
      </c>
      <c r="H237" s="145">
        <f t="shared" si="13"/>
        <v>324459.07535000006</v>
      </c>
      <c r="I237" s="14"/>
      <c r="N237" s="44">
        <v>12984620.49</v>
      </c>
      <c r="O237" s="44">
        <v>273747685.67000002</v>
      </c>
      <c r="P237" s="44">
        <v>3295465.26</v>
      </c>
      <c r="Q237" s="45">
        <f t="shared" si="20"/>
        <v>290027771.42000002</v>
      </c>
      <c r="R237" s="48">
        <v>34431303.93</v>
      </c>
      <c r="S237" s="45">
        <f t="shared" si="17"/>
        <v>324459075.35000002</v>
      </c>
    </row>
    <row r="238" spans="1:19" ht="16.5" customHeight="1">
      <c r="A238" s="15">
        <v>39995</v>
      </c>
      <c r="B238" s="148">
        <f t="shared" si="19"/>
        <v>12427.892330000001</v>
      </c>
      <c r="C238" s="148">
        <f t="shared" si="19"/>
        <v>254861.05553000001</v>
      </c>
      <c r="D238" s="146">
        <f t="shared" si="14"/>
        <v>267288.94786000001</v>
      </c>
      <c r="E238" s="148">
        <f t="shared" si="18"/>
        <v>3999.5803500000002</v>
      </c>
      <c r="F238" s="149">
        <f t="shared" si="16"/>
        <v>40849.792450000001</v>
      </c>
      <c r="G238" s="144">
        <f t="shared" si="12"/>
        <v>44849.372799999997</v>
      </c>
      <c r="H238" s="145">
        <f t="shared" si="13"/>
        <v>312138.32066000003</v>
      </c>
      <c r="I238" s="14"/>
      <c r="N238" s="44">
        <v>12427892.33</v>
      </c>
      <c r="O238" s="44">
        <v>254861055.53</v>
      </c>
      <c r="P238" s="44">
        <v>3999580.35</v>
      </c>
      <c r="Q238" s="45">
        <f t="shared" si="20"/>
        <v>271288528.21000004</v>
      </c>
      <c r="R238" s="48">
        <v>40849792.450000003</v>
      </c>
      <c r="S238" s="45">
        <f t="shared" si="17"/>
        <v>312138320.66000003</v>
      </c>
    </row>
    <row r="239" spans="1:19" ht="16.5" customHeight="1">
      <c r="A239" s="15">
        <v>40026</v>
      </c>
      <c r="B239" s="148">
        <f t="shared" si="19"/>
        <v>12387.88069</v>
      </c>
      <c r="C239" s="148">
        <f t="shared" si="19"/>
        <v>302671.02177999995</v>
      </c>
      <c r="D239" s="146">
        <f t="shared" si="14"/>
        <v>315058.90246999997</v>
      </c>
      <c r="E239" s="148">
        <f t="shared" si="18"/>
        <v>3220.0783700000002</v>
      </c>
      <c r="F239" s="149">
        <f t="shared" si="16"/>
        <v>35816.120430000003</v>
      </c>
      <c r="G239" s="144">
        <f t="shared" si="12"/>
        <v>39036.198800000006</v>
      </c>
      <c r="H239" s="145">
        <f t="shared" si="13"/>
        <v>354095.10126999998</v>
      </c>
      <c r="I239" s="14"/>
      <c r="N239" s="44">
        <v>12387880.689999999</v>
      </c>
      <c r="O239" s="44">
        <v>302671021.77999997</v>
      </c>
      <c r="P239" s="44">
        <v>3220078.37</v>
      </c>
      <c r="Q239" s="45">
        <f t="shared" si="20"/>
        <v>318278980.83999997</v>
      </c>
      <c r="R239" s="48">
        <v>35816120.43</v>
      </c>
      <c r="S239" s="45">
        <f t="shared" si="17"/>
        <v>354095101.26999998</v>
      </c>
    </row>
    <row r="240" spans="1:19" ht="16.5" customHeight="1">
      <c r="A240" s="15">
        <v>40057</v>
      </c>
      <c r="B240" s="148">
        <f t="shared" si="19"/>
        <v>12825.37874</v>
      </c>
      <c r="C240" s="148">
        <f t="shared" si="19"/>
        <v>333707.6679</v>
      </c>
      <c r="D240" s="146">
        <f t="shared" si="14"/>
        <v>346533.04664000002</v>
      </c>
      <c r="E240" s="148">
        <f t="shared" si="18"/>
        <v>2444.0503799999997</v>
      </c>
      <c r="F240" s="149">
        <f t="shared" si="16"/>
        <v>42014.317790000001</v>
      </c>
      <c r="G240" s="144">
        <f t="shared" si="12"/>
        <v>44458.368170000002</v>
      </c>
      <c r="H240" s="145">
        <f t="shared" si="13"/>
        <v>390991.41480999999</v>
      </c>
      <c r="I240" s="14"/>
      <c r="N240" s="44">
        <v>12825378.74</v>
      </c>
      <c r="O240" s="44">
        <v>333707667.89999998</v>
      </c>
      <c r="P240" s="44">
        <v>2444050.38</v>
      </c>
      <c r="Q240" s="45">
        <f t="shared" si="20"/>
        <v>348977097.01999998</v>
      </c>
      <c r="R240" s="48">
        <v>42014317.789999999</v>
      </c>
      <c r="S240" s="45">
        <f t="shared" si="17"/>
        <v>390991414.81</v>
      </c>
    </row>
    <row r="241" spans="1:19" ht="16.5" customHeight="1">
      <c r="A241" s="15">
        <v>40087</v>
      </c>
      <c r="B241" s="148">
        <f t="shared" si="19"/>
        <v>6374.4692999999997</v>
      </c>
      <c r="C241" s="148">
        <f t="shared" si="19"/>
        <v>368870.89799000003</v>
      </c>
      <c r="D241" s="146">
        <f t="shared" si="14"/>
        <v>375245.36729000002</v>
      </c>
      <c r="E241" s="148">
        <f t="shared" si="18"/>
        <v>1394.4787900000001</v>
      </c>
      <c r="F241" s="149">
        <f t="shared" si="16"/>
        <v>45361.196670000005</v>
      </c>
      <c r="G241" s="144">
        <f t="shared" si="12"/>
        <v>46755.675460000006</v>
      </c>
      <c r="H241" s="145">
        <f t="shared" si="13"/>
        <v>422001.04275000002</v>
      </c>
      <c r="I241" s="14"/>
      <c r="N241" s="44">
        <v>6374469.2999999998</v>
      </c>
      <c r="O241" s="44">
        <v>368870897.99000001</v>
      </c>
      <c r="P241" s="44">
        <v>1394478.79</v>
      </c>
      <c r="Q241" s="45">
        <f t="shared" si="20"/>
        <v>376639846.08000004</v>
      </c>
      <c r="R241" s="48">
        <v>45361196.670000002</v>
      </c>
      <c r="S241" s="45">
        <f t="shared" si="17"/>
        <v>422001042.75000006</v>
      </c>
    </row>
    <row r="242" spans="1:19" ht="16.5" customHeight="1">
      <c r="A242" s="15">
        <v>40118</v>
      </c>
      <c r="B242" s="148">
        <f t="shared" si="19"/>
        <v>4971.7108099999996</v>
      </c>
      <c r="C242" s="148">
        <f t="shared" si="19"/>
        <v>345396.53628</v>
      </c>
      <c r="D242" s="146">
        <f t="shared" si="14"/>
        <v>350368.24709000002</v>
      </c>
      <c r="E242" s="148">
        <f t="shared" si="18"/>
        <v>558.48068000000001</v>
      </c>
      <c r="F242" s="149">
        <f t="shared" si="16"/>
        <v>39526.184020000001</v>
      </c>
      <c r="G242" s="144">
        <f t="shared" si="12"/>
        <v>40084.664700000001</v>
      </c>
      <c r="H242" s="145">
        <f t="shared" si="13"/>
        <v>390452.91179000004</v>
      </c>
      <c r="I242" s="14"/>
      <c r="N242" s="44">
        <v>4971710.8099999996</v>
      </c>
      <c r="O242" s="44">
        <v>345396536.27999997</v>
      </c>
      <c r="P242" s="44">
        <v>558480.68000000005</v>
      </c>
      <c r="Q242" s="45">
        <f t="shared" si="20"/>
        <v>350926727.76999998</v>
      </c>
      <c r="R242" s="48">
        <v>39526184.020000003</v>
      </c>
      <c r="S242" s="45">
        <f t="shared" si="17"/>
        <v>390452911.78999996</v>
      </c>
    </row>
    <row r="243" spans="1:19" ht="16.5" customHeight="1">
      <c r="A243" s="15">
        <v>40148</v>
      </c>
      <c r="B243" s="148">
        <f t="shared" si="19"/>
        <v>7657.1559800000005</v>
      </c>
      <c r="C243" s="148">
        <f t="shared" si="19"/>
        <v>338845.43789999996</v>
      </c>
      <c r="D243" s="146">
        <f t="shared" si="14"/>
        <v>346502.59387999994</v>
      </c>
      <c r="E243" s="148">
        <f t="shared" si="18"/>
        <v>1623.5065099999999</v>
      </c>
      <c r="F243" s="149">
        <f t="shared" si="16"/>
        <v>45520.055009999996</v>
      </c>
      <c r="G243" s="144">
        <f t="shared" si="12"/>
        <v>47143.561519999996</v>
      </c>
      <c r="H243" s="145">
        <f t="shared" si="13"/>
        <v>393646.15539999993</v>
      </c>
      <c r="I243" s="14"/>
      <c r="N243" s="44">
        <v>7657155.9800000004</v>
      </c>
      <c r="O243" s="44">
        <v>338845437.89999998</v>
      </c>
      <c r="P243" s="44">
        <v>1623506.51</v>
      </c>
      <c r="Q243" s="45">
        <f t="shared" si="20"/>
        <v>348126100.38999999</v>
      </c>
      <c r="R243" s="48">
        <v>45520055.009999998</v>
      </c>
      <c r="S243" s="45">
        <f t="shared" si="17"/>
        <v>393646155.39999998</v>
      </c>
    </row>
    <row r="244" spans="1:19" ht="16.5" customHeight="1">
      <c r="A244" s="15">
        <v>40179</v>
      </c>
      <c r="B244" s="148">
        <f t="shared" si="19"/>
        <v>4501.9695899999997</v>
      </c>
      <c r="C244" s="148">
        <f t="shared" si="19"/>
        <v>341616.41747000004</v>
      </c>
      <c r="D244" s="146">
        <f t="shared" si="14"/>
        <v>346118.38706000004</v>
      </c>
      <c r="E244" s="148">
        <f t="shared" si="18"/>
        <v>1063.5498799999998</v>
      </c>
      <c r="F244" s="149">
        <f t="shared" si="16"/>
        <v>39020.371119999996</v>
      </c>
      <c r="G244" s="144">
        <f t="shared" si="12"/>
        <v>40083.920999999995</v>
      </c>
      <c r="H244" s="145">
        <f t="shared" si="13"/>
        <v>386202.30806000001</v>
      </c>
      <c r="I244" s="14"/>
      <c r="N244" s="44">
        <v>4501969.59</v>
      </c>
      <c r="O244" s="44">
        <v>341616417.47000003</v>
      </c>
      <c r="P244" s="44">
        <v>1063549.8799999999</v>
      </c>
      <c r="Q244" s="45">
        <f t="shared" si="20"/>
        <v>347181936.94</v>
      </c>
      <c r="R244" s="48">
        <v>39020371.119999997</v>
      </c>
      <c r="S244" s="45">
        <f t="shared" si="17"/>
        <v>386202308.06</v>
      </c>
    </row>
    <row r="245" spans="1:19" ht="16.5" customHeight="1">
      <c r="A245" s="15">
        <v>40210</v>
      </c>
      <c r="B245" s="148">
        <f t="shared" si="19"/>
        <v>2421.4625799999999</v>
      </c>
      <c r="C245" s="148">
        <f t="shared" si="19"/>
        <v>312536.15843000001</v>
      </c>
      <c r="D245" s="146">
        <f t="shared" si="14"/>
        <v>314957.62101</v>
      </c>
      <c r="E245" s="148">
        <f t="shared" si="18"/>
        <v>2330.0074399999999</v>
      </c>
      <c r="F245" s="149">
        <f t="shared" si="16"/>
        <v>38959.279419999999</v>
      </c>
      <c r="G245" s="144">
        <f t="shared" si="12"/>
        <v>41289.28686</v>
      </c>
      <c r="H245" s="145">
        <f t="shared" si="13"/>
        <v>356246.90787</v>
      </c>
      <c r="I245" s="14"/>
      <c r="N245" s="44">
        <v>2421462.58</v>
      </c>
      <c r="O245" s="44">
        <v>312536158.43000001</v>
      </c>
      <c r="P245" s="44">
        <v>2330007.44</v>
      </c>
      <c r="Q245" s="45">
        <f t="shared" si="20"/>
        <v>317287628.44999999</v>
      </c>
      <c r="R245" s="48">
        <v>38959279.420000002</v>
      </c>
      <c r="S245" s="45">
        <f t="shared" si="17"/>
        <v>356246907.87</v>
      </c>
    </row>
    <row r="246" spans="1:19" ht="16.5" customHeight="1">
      <c r="A246" s="15">
        <v>40238</v>
      </c>
      <c r="B246" s="148">
        <f t="shared" si="19"/>
        <v>4961.3437999999996</v>
      </c>
      <c r="C246" s="148">
        <f t="shared" si="19"/>
        <v>368476.50799000001</v>
      </c>
      <c r="D246" s="146">
        <f t="shared" si="14"/>
        <v>373437.85178999999</v>
      </c>
      <c r="E246" s="148">
        <f t="shared" si="18"/>
        <v>1216.4337</v>
      </c>
      <c r="F246" s="149">
        <f t="shared" si="16"/>
        <v>43556.616000000002</v>
      </c>
      <c r="G246" s="144">
        <f t="shared" si="12"/>
        <v>44773.049700000003</v>
      </c>
      <c r="H246" s="145">
        <f t="shared" si="13"/>
        <v>418210.90148999996</v>
      </c>
      <c r="I246" s="14"/>
      <c r="N246" s="44">
        <v>4961343.8</v>
      </c>
      <c r="O246" s="44">
        <v>368476507.99000001</v>
      </c>
      <c r="P246" s="44">
        <v>1216433.7</v>
      </c>
      <c r="Q246" s="45">
        <f t="shared" si="20"/>
        <v>374654285.49000001</v>
      </c>
      <c r="R246" s="48">
        <v>43556616</v>
      </c>
      <c r="S246" s="45">
        <f t="shared" si="17"/>
        <v>418210901.49000001</v>
      </c>
    </row>
    <row r="247" spans="1:19" ht="16.5" customHeight="1">
      <c r="A247" s="15">
        <v>40269</v>
      </c>
      <c r="B247" s="148">
        <f t="shared" si="19"/>
        <v>2406.1083100000001</v>
      </c>
      <c r="C247" s="148">
        <f t="shared" si="19"/>
        <v>310954.37625999999</v>
      </c>
      <c r="D247" s="146">
        <f t="shared" si="14"/>
        <v>313360.48456999997</v>
      </c>
      <c r="E247" s="148">
        <f t="shared" si="18"/>
        <v>1308.6558200000002</v>
      </c>
      <c r="F247" s="149">
        <f t="shared" si="16"/>
        <v>47283.125289999996</v>
      </c>
      <c r="G247" s="144">
        <f t="shared" si="12"/>
        <v>48591.781109999996</v>
      </c>
      <c r="H247" s="145">
        <f t="shared" si="13"/>
        <v>361952.26567999995</v>
      </c>
      <c r="I247" s="14"/>
      <c r="N247" s="44">
        <v>2406108.31</v>
      </c>
      <c r="O247" s="44">
        <v>310954376.25999999</v>
      </c>
      <c r="P247" s="44">
        <v>1308655.82</v>
      </c>
      <c r="Q247" s="45">
        <f t="shared" si="20"/>
        <v>314669140.38999999</v>
      </c>
      <c r="R247" s="48">
        <v>47283125.289999999</v>
      </c>
      <c r="S247" s="45">
        <f t="shared" si="17"/>
        <v>361952265.68000001</v>
      </c>
    </row>
    <row r="248" spans="1:19" ht="16.5" customHeight="1">
      <c r="A248" s="15">
        <v>40299</v>
      </c>
      <c r="B248" s="148">
        <f t="shared" si="19"/>
        <v>11761.72791</v>
      </c>
      <c r="C248" s="148">
        <f t="shared" si="19"/>
        <v>335976.35655000003</v>
      </c>
      <c r="D248" s="146">
        <f t="shared" si="14"/>
        <v>347738.08446000004</v>
      </c>
      <c r="E248" s="148">
        <f t="shared" si="18"/>
        <v>1042.9789800000001</v>
      </c>
      <c r="F248" s="149">
        <f t="shared" si="16"/>
        <v>48111.282340000005</v>
      </c>
      <c r="G248" s="144">
        <f t="shared" si="12"/>
        <v>49154.261320000005</v>
      </c>
      <c r="H248" s="145">
        <f t="shared" si="13"/>
        <v>396892.34578000003</v>
      </c>
      <c r="I248" s="14"/>
      <c r="N248" s="44">
        <v>11761727.91</v>
      </c>
      <c r="O248" s="44">
        <v>335976356.55000001</v>
      </c>
      <c r="P248" s="44">
        <v>1042978.98</v>
      </c>
      <c r="Q248" s="45">
        <f t="shared" si="20"/>
        <v>348781063.44000006</v>
      </c>
      <c r="R248" s="48">
        <v>48111282.340000004</v>
      </c>
      <c r="S248" s="45">
        <f t="shared" si="17"/>
        <v>396892345.78000009</v>
      </c>
    </row>
    <row r="249" spans="1:19" ht="16.5" customHeight="1">
      <c r="A249" s="15">
        <v>40330</v>
      </c>
      <c r="B249" s="148">
        <f t="shared" si="19"/>
        <v>15062.18692</v>
      </c>
      <c r="C249" s="148">
        <f t="shared" si="19"/>
        <v>258956.62365999998</v>
      </c>
      <c r="D249" s="146">
        <f t="shared" si="14"/>
        <v>274018.81057999999</v>
      </c>
      <c r="E249" s="148">
        <f t="shared" si="18"/>
        <v>1683.6590000000001</v>
      </c>
      <c r="F249" s="149">
        <f t="shared" si="16"/>
        <v>47568.567659999993</v>
      </c>
      <c r="G249" s="144">
        <f t="shared" si="12"/>
        <v>49252.226659999993</v>
      </c>
      <c r="H249" s="145">
        <f t="shared" si="13"/>
        <v>323271.03723999998</v>
      </c>
      <c r="I249" s="14"/>
      <c r="N249" s="44">
        <v>15062186.92</v>
      </c>
      <c r="O249" s="44">
        <v>258956623.66</v>
      </c>
      <c r="P249" s="44">
        <v>1683659</v>
      </c>
      <c r="Q249" s="45">
        <f t="shared" si="20"/>
        <v>275702469.57999998</v>
      </c>
      <c r="R249" s="48">
        <v>47568567.659999996</v>
      </c>
      <c r="S249" s="45">
        <f t="shared" si="17"/>
        <v>323271037.24000001</v>
      </c>
    </row>
    <row r="250" spans="1:19" ht="16.5" customHeight="1">
      <c r="A250" s="15">
        <v>40360</v>
      </c>
      <c r="B250" s="148">
        <f t="shared" si="19"/>
        <v>16047.225789999999</v>
      </c>
      <c r="C250" s="148">
        <f t="shared" si="19"/>
        <v>335266.27837000001</v>
      </c>
      <c r="D250" s="146">
        <f t="shared" si="14"/>
        <v>351313.50416000001</v>
      </c>
      <c r="E250" s="148">
        <f t="shared" si="18"/>
        <v>1009.1068299999999</v>
      </c>
      <c r="F250" s="149">
        <f t="shared" si="16"/>
        <v>43184.728510000001</v>
      </c>
      <c r="G250" s="144">
        <f t="shared" si="12"/>
        <v>44193.835339999998</v>
      </c>
      <c r="H250" s="145">
        <f t="shared" si="13"/>
        <v>395507.3395</v>
      </c>
      <c r="I250" s="14"/>
      <c r="N250" s="44">
        <v>16047225.789999999</v>
      </c>
      <c r="O250" s="44">
        <v>335266278.37</v>
      </c>
      <c r="P250" s="44">
        <v>1009106.83</v>
      </c>
      <c r="Q250" s="45">
        <f t="shared" si="20"/>
        <v>352322610.99000001</v>
      </c>
      <c r="R250" s="48">
        <v>43184728.509999998</v>
      </c>
      <c r="S250" s="45">
        <f t="shared" si="17"/>
        <v>395507339.5</v>
      </c>
    </row>
    <row r="251" spans="1:19" ht="16.5" customHeight="1">
      <c r="A251" s="15">
        <v>40391</v>
      </c>
      <c r="B251" s="148">
        <f t="shared" si="19"/>
        <v>14020.706920000001</v>
      </c>
      <c r="C251" s="148">
        <f t="shared" si="19"/>
        <v>431582.75050000002</v>
      </c>
      <c r="D251" s="146">
        <f t="shared" si="14"/>
        <v>445603.45742000005</v>
      </c>
      <c r="E251" s="148">
        <f t="shared" si="18"/>
        <v>1304.12582</v>
      </c>
      <c r="F251" s="149">
        <f t="shared" si="16"/>
        <v>35347.13293</v>
      </c>
      <c r="G251" s="144">
        <f t="shared" si="12"/>
        <v>36651.258750000001</v>
      </c>
      <c r="H251" s="145">
        <f t="shared" si="13"/>
        <v>482254.71617000003</v>
      </c>
      <c r="I251" s="14"/>
      <c r="N251" s="44">
        <v>14020706.92</v>
      </c>
      <c r="O251" s="44">
        <v>431582750.5</v>
      </c>
      <c r="P251" s="44">
        <v>1304125.82</v>
      </c>
      <c r="Q251" s="45">
        <f t="shared" si="20"/>
        <v>446907583.24000001</v>
      </c>
      <c r="R251" s="48">
        <v>35347132.93</v>
      </c>
      <c r="S251" s="45">
        <f t="shared" si="17"/>
        <v>482254716.17000002</v>
      </c>
    </row>
    <row r="252" spans="1:19" ht="16.5" customHeight="1">
      <c r="A252" s="15">
        <v>40422</v>
      </c>
      <c r="B252" s="148">
        <f t="shared" si="19"/>
        <v>16343.859210000001</v>
      </c>
      <c r="C252" s="148">
        <f t="shared" si="19"/>
        <v>516970.12601000001</v>
      </c>
      <c r="D252" s="146">
        <f t="shared" si="14"/>
        <v>533313.98522000003</v>
      </c>
      <c r="E252" s="148">
        <f t="shared" si="18"/>
        <v>1287.26385</v>
      </c>
      <c r="F252" s="149">
        <f t="shared" si="16"/>
        <v>47064.328310000004</v>
      </c>
      <c r="G252" s="144">
        <f t="shared" si="12"/>
        <v>48351.592160000007</v>
      </c>
      <c r="H252" s="145">
        <f t="shared" si="13"/>
        <v>581665.57738000003</v>
      </c>
      <c r="I252" s="14"/>
      <c r="N252" s="44">
        <v>16343859.210000001</v>
      </c>
      <c r="O252" s="44">
        <v>516970126.00999999</v>
      </c>
      <c r="P252" s="44">
        <v>1287263.8500000001</v>
      </c>
      <c r="Q252" s="45">
        <f t="shared" si="20"/>
        <v>534601249.06999999</v>
      </c>
      <c r="R252" s="48">
        <v>47064328.310000002</v>
      </c>
      <c r="S252" s="45">
        <f t="shared" si="17"/>
        <v>581665577.38</v>
      </c>
    </row>
    <row r="253" spans="1:19" ht="16.5" customHeight="1">
      <c r="A253" s="15">
        <v>40452</v>
      </c>
      <c r="B253" s="148">
        <f t="shared" si="19"/>
        <v>12446.369199999999</v>
      </c>
      <c r="C253" s="148">
        <f t="shared" si="19"/>
        <v>592181.78633999999</v>
      </c>
      <c r="D253" s="146">
        <f t="shared" si="14"/>
        <v>604628.15553999995</v>
      </c>
      <c r="E253" s="148">
        <f t="shared" si="18"/>
        <v>1880.3395600000001</v>
      </c>
      <c r="F253" s="149">
        <f t="shared" si="16"/>
        <v>51536.426930000001</v>
      </c>
      <c r="G253" s="144">
        <f t="shared" si="12"/>
        <v>53416.766490000002</v>
      </c>
      <c r="H253" s="145">
        <f t="shared" si="13"/>
        <v>658044.9220299999</v>
      </c>
      <c r="I253" s="14"/>
      <c r="N253" s="44">
        <v>12446369.199999999</v>
      </c>
      <c r="O253" s="44">
        <v>592181786.34000003</v>
      </c>
      <c r="P253" s="44">
        <v>1880339.56</v>
      </c>
      <c r="Q253" s="45">
        <f t="shared" si="20"/>
        <v>606508495.10000002</v>
      </c>
      <c r="R253" s="48">
        <v>51536426.93</v>
      </c>
      <c r="S253" s="45">
        <f t="shared" si="17"/>
        <v>658044922.02999997</v>
      </c>
    </row>
    <row r="254" spans="1:19" ht="16.5" customHeight="1">
      <c r="A254" s="15">
        <v>40483</v>
      </c>
      <c r="B254" s="148">
        <f t="shared" si="19"/>
        <v>10416.78356</v>
      </c>
      <c r="C254" s="148">
        <f t="shared" si="19"/>
        <v>566761.05757000006</v>
      </c>
      <c r="D254" s="146">
        <f t="shared" si="14"/>
        <v>577177.84113000007</v>
      </c>
      <c r="E254" s="148">
        <f t="shared" si="18"/>
        <v>1578.55441</v>
      </c>
      <c r="F254" s="149">
        <f t="shared" si="16"/>
        <v>45962.813979999999</v>
      </c>
      <c r="G254" s="144">
        <f t="shared" si="12"/>
        <v>47541.368389999996</v>
      </c>
      <c r="H254" s="145">
        <f t="shared" si="13"/>
        <v>624719.20952000003</v>
      </c>
      <c r="I254" s="14"/>
      <c r="N254" s="44">
        <v>10416783.560000001</v>
      </c>
      <c r="O254" s="44">
        <v>566761057.57000005</v>
      </c>
      <c r="P254" s="44">
        <v>1578554.41</v>
      </c>
      <c r="Q254" s="45">
        <f t="shared" si="20"/>
        <v>578756395.53999996</v>
      </c>
      <c r="R254" s="48">
        <v>45962813.979999997</v>
      </c>
      <c r="S254" s="45">
        <f t="shared" si="17"/>
        <v>624719209.51999998</v>
      </c>
    </row>
    <row r="255" spans="1:19" ht="16.5" customHeight="1">
      <c r="A255" s="15">
        <v>40513</v>
      </c>
      <c r="B255" s="148">
        <f t="shared" si="19"/>
        <v>8170.2224400000005</v>
      </c>
      <c r="C255" s="148">
        <f t="shared" si="19"/>
        <v>642596.09104999993</v>
      </c>
      <c r="D255" s="146">
        <f t="shared" si="14"/>
        <v>650766.31348999997</v>
      </c>
      <c r="E255" s="148">
        <f t="shared" si="18"/>
        <v>1801.4898899999998</v>
      </c>
      <c r="F255" s="149">
        <f t="shared" si="16"/>
        <v>53001.638829999996</v>
      </c>
      <c r="G255" s="144">
        <f t="shared" si="12"/>
        <v>54803.128719999993</v>
      </c>
      <c r="H255" s="145">
        <f t="shared" si="13"/>
        <v>705569.44221000001</v>
      </c>
      <c r="I255" s="14"/>
      <c r="N255" s="44">
        <v>8170222.4400000004</v>
      </c>
      <c r="O255" s="44">
        <v>642596091.04999995</v>
      </c>
      <c r="P255" s="44">
        <v>1801489.89</v>
      </c>
      <c r="Q255" s="45">
        <f t="shared" si="20"/>
        <v>652567803.38</v>
      </c>
      <c r="R255" s="48">
        <v>53001638.829999998</v>
      </c>
      <c r="S255" s="45">
        <f t="shared" si="17"/>
        <v>705569442.21000004</v>
      </c>
    </row>
    <row r="256" spans="1:19" ht="16.5" customHeight="1">
      <c r="A256" s="15">
        <v>40544</v>
      </c>
      <c r="B256" s="148">
        <f t="shared" si="19"/>
        <v>7543.7382200000002</v>
      </c>
      <c r="C256" s="148">
        <f t="shared" si="19"/>
        <v>553660.34812999994</v>
      </c>
      <c r="D256" s="146">
        <f t="shared" si="14"/>
        <v>561204.08635</v>
      </c>
      <c r="E256" s="148">
        <f t="shared" si="18"/>
        <v>1715.45857</v>
      </c>
      <c r="F256" s="149">
        <f t="shared" si="16"/>
        <v>34259.198349999999</v>
      </c>
      <c r="G256" s="144">
        <f t="shared" si="12"/>
        <v>35974.656920000001</v>
      </c>
      <c r="H256" s="145">
        <f t="shared" si="13"/>
        <v>597178.74326999998</v>
      </c>
      <c r="I256" s="14"/>
      <c r="N256" s="44">
        <v>7543738.2199999997</v>
      </c>
      <c r="O256" s="44">
        <v>553660348.13</v>
      </c>
      <c r="P256" s="44">
        <v>1715458.57</v>
      </c>
      <c r="Q256" s="45">
        <f t="shared" si="20"/>
        <v>562919544.92000008</v>
      </c>
      <c r="R256" s="48">
        <v>34259198.350000001</v>
      </c>
      <c r="S256" s="45">
        <f t="shared" si="17"/>
        <v>597178743.2700001</v>
      </c>
    </row>
    <row r="257" spans="1:19" ht="16.5" customHeight="1">
      <c r="A257" s="15">
        <v>40575</v>
      </c>
      <c r="B257" s="148">
        <f t="shared" si="19"/>
        <v>6575.2307699999992</v>
      </c>
      <c r="C257" s="148">
        <f t="shared" si="19"/>
        <v>567456.89828999992</v>
      </c>
      <c r="D257" s="146">
        <f t="shared" si="14"/>
        <v>574032.12905999995</v>
      </c>
      <c r="E257" s="148">
        <f t="shared" si="18"/>
        <v>1553.1990000000001</v>
      </c>
      <c r="F257" s="149">
        <f t="shared" si="16"/>
        <v>46902.547020000005</v>
      </c>
      <c r="G257" s="144">
        <f t="shared" si="12"/>
        <v>48455.746020000006</v>
      </c>
      <c r="H257" s="145">
        <f t="shared" si="13"/>
        <v>622487.87507999991</v>
      </c>
      <c r="I257" s="14"/>
      <c r="N257" s="44">
        <v>6575230.7699999996</v>
      </c>
      <c r="O257" s="44">
        <v>567456898.28999996</v>
      </c>
      <c r="P257" s="44">
        <v>1553199</v>
      </c>
      <c r="Q257" s="45">
        <f t="shared" si="20"/>
        <v>575585328.05999994</v>
      </c>
      <c r="R257" s="48">
        <v>46902547.020000003</v>
      </c>
      <c r="S257" s="45">
        <f t="shared" si="17"/>
        <v>622487875.07999992</v>
      </c>
    </row>
    <row r="258" spans="1:19" ht="16.5" customHeight="1">
      <c r="A258" s="15">
        <v>40603</v>
      </c>
      <c r="B258" s="148">
        <f t="shared" si="19"/>
        <v>26103.576350000003</v>
      </c>
      <c r="C258" s="148">
        <f t="shared" si="19"/>
        <v>571649.33794000011</v>
      </c>
      <c r="D258" s="146">
        <f t="shared" si="14"/>
        <v>597752.9142900001</v>
      </c>
      <c r="E258" s="148">
        <f t="shared" si="18"/>
        <v>1663.0448700000002</v>
      </c>
      <c r="F258" s="149">
        <f t="shared" si="16"/>
        <v>63804.86795</v>
      </c>
      <c r="G258" s="144">
        <f t="shared" si="12"/>
        <v>65467.912819999998</v>
      </c>
      <c r="H258" s="145">
        <f t="shared" si="13"/>
        <v>663220.82711000007</v>
      </c>
      <c r="I258" s="14"/>
      <c r="N258" s="44">
        <v>26103576.350000001</v>
      </c>
      <c r="O258" s="44">
        <v>571649337.94000006</v>
      </c>
      <c r="P258" s="44">
        <v>1663044.87</v>
      </c>
      <c r="Q258" s="45">
        <f t="shared" si="20"/>
        <v>599415959.16000009</v>
      </c>
      <c r="R258" s="48">
        <v>63804867.950000003</v>
      </c>
      <c r="S258" s="45">
        <f t="shared" si="17"/>
        <v>663220827.11000013</v>
      </c>
    </row>
    <row r="259" spans="1:19" ht="16.5" customHeight="1">
      <c r="A259" s="15">
        <v>40634</v>
      </c>
      <c r="B259" s="148">
        <f t="shared" si="19"/>
        <v>45978.745280000003</v>
      </c>
      <c r="C259" s="148">
        <f t="shared" si="19"/>
        <v>593014.53802999994</v>
      </c>
      <c r="D259" s="146">
        <f t="shared" si="14"/>
        <v>638993.28330999997</v>
      </c>
      <c r="E259" s="148">
        <f t="shared" si="18"/>
        <v>1849.8210300000001</v>
      </c>
      <c r="F259" s="149">
        <f t="shared" si="16"/>
        <v>55911.16992</v>
      </c>
      <c r="G259" s="144">
        <f t="shared" si="12"/>
        <v>57760.990949999999</v>
      </c>
      <c r="H259" s="145">
        <f t="shared" si="13"/>
        <v>696754.27425999998</v>
      </c>
      <c r="I259" s="14"/>
      <c r="N259" s="44">
        <v>45978745.280000001</v>
      </c>
      <c r="O259" s="44">
        <v>593014538.02999997</v>
      </c>
      <c r="P259" s="44">
        <v>1849821.03</v>
      </c>
      <c r="Q259" s="45">
        <f t="shared" si="20"/>
        <v>640843104.33999991</v>
      </c>
      <c r="R259" s="48">
        <v>55911169.920000002</v>
      </c>
      <c r="S259" s="45">
        <f t="shared" si="17"/>
        <v>696754274.25999987</v>
      </c>
    </row>
    <row r="260" spans="1:19" ht="16.5" customHeight="1">
      <c r="A260" s="15">
        <v>40664</v>
      </c>
      <c r="B260" s="148">
        <f t="shared" si="19"/>
        <v>50183.363890000001</v>
      </c>
      <c r="C260" s="148">
        <f t="shared" si="19"/>
        <v>611571.85492999991</v>
      </c>
      <c r="D260" s="146">
        <f t="shared" si="14"/>
        <v>661755.21881999995</v>
      </c>
      <c r="E260" s="148">
        <f t="shared" si="18"/>
        <v>2499.60842</v>
      </c>
      <c r="F260" s="149">
        <f t="shared" si="16"/>
        <v>50843.975429999999</v>
      </c>
      <c r="G260" s="144">
        <f t="shared" si="12"/>
        <v>53343.583849999995</v>
      </c>
      <c r="H260" s="145">
        <f t="shared" si="13"/>
        <v>715098.80266999989</v>
      </c>
      <c r="I260" s="14"/>
      <c r="N260" s="44">
        <v>50183363.890000001</v>
      </c>
      <c r="O260" s="44">
        <v>611571854.92999995</v>
      </c>
      <c r="P260" s="44">
        <v>2499608.42</v>
      </c>
      <c r="Q260" s="45">
        <f t="shared" si="20"/>
        <v>664254827.23999989</v>
      </c>
      <c r="R260" s="48">
        <v>50843975.43</v>
      </c>
      <c r="S260" s="45">
        <f t="shared" si="17"/>
        <v>715098802.66999984</v>
      </c>
    </row>
    <row r="261" spans="1:19" ht="16.5" customHeight="1">
      <c r="A261" s="15">
        <v>40695</v>
      </c>
      <c r="B261" s="148">
        <f t="shared" si="19"/>
        <v>58910.57116</v>
      </c>
      <c r="C261" s="148">
        <f t="shared" si="19"/>
        <v>604629.48280999996</v>
      </c>
      <c r="D261" s="146">
        <f t="shared" si="14"/>
        <v>663540.05397000001</v>
      </c>
      <c r="E261" s="148">
        <f t="shared" si="18"/>
        <v>2157.8812599999997</v>
      </c>
      <c r="F261" s="149">
        <f t="shared" si="16"/>
        <v>59266.967680000002</v>
      </c>
      <c r="G261" s="144">
        <f t="shared" ref="G261:G267" si="21">E261+F261</f>
        <v>61424.848940000003</v>
      </c>
      <c r="H261" s="145">
        <f t="shared" ref="H261:H267" si="22">G261+D261</f>
        <v>724964.90291000006</v>
      </c>
      <c r="I261" s="14"/>
      <c r="N261" s="44">
        <v>58910571.159999996</v>
      </c>
      <c r="O261" s="44">
        <v>604629482.80999994</v>
      </c>
      <c r="P261" s="44">
        <v>2157881.2599999998</v>
      </c>
      <c r="Q261" s="45">
        <f t="shared" si="20"/>
        <v>665697935.2299999</v>
      </c>
      <c r="R261" s="48">
        <v>59266967.68</v>
      </c>
      <c r="S261" s="45">
        <f t="shared" si="17"/>
        <v>724964902.90999985</v>
      </c>
    </row>
    <row r="262" spans="1:19" ht="16.5" customHeight="1">
      <c r="A262" s="15">
        <v>40725</v>
      </c>
      <c r="B262" s="148">
        <f t="shared" si="19"/>
        <v>38429.522850000001</v>
      </c>
      <c r="C262" s="148">
        <f t="shared" si="19"/>
        <v>444787.65207999997</v>
      </c>
      <c r="D262" s="146">
        <f t="shared" si="14"/>
        <v>483217.17492999998</v>
      </c>
      <c r="E262" s="148">
        <f t="shared" si="18"/>
        <v>1894.7762499999999</v>
      </c>
      <c r="F262" s="149">
        <f t="shared" si="16"/>
        <v>59276.428919999998</v>
      </c>
      <c r="G262" s="144">
        <f t="shared" si="21"/>
        <v>61171.205170000001</v>
      </c>
      <c r="H262" s="145">
        <f t="shared" si="22"/>
        <v>544388.38009999995</v>
      </c>
      <c r="I262" s="14"/>
      <c r="N262" s="44">
        <v>38429522.850000001</v>
      </c>
      <c r="O262" s="44">
        <v>444787652.07999998</v>
      </c>
      <c r="P262" s="44">
        <v>1894776.25</v>
      </c>
      <c r="Q262" s="45">
        <f t="shared" si="20"/>
        <v>485111951.18000001</v>
      </c>
      <c r="R262" s="48">
        <v>59276428.920000002</v>
      </c>
      <c r="S262" s="45">
        <f t="shared" si="17"/>
        <v>544388380.10000002</v>
      </c>
    </row>
    <row r="263" spans="1:19" ht="16.5" customHeight="1">
      <c r="A263" s="15">
        <v>40756</v>
      </c>
      <c r="B263" s="148">
        <f t="shared" si="19"/>
        <v>45433.774259999998</v>
      </c>
      <c r="C263" s="148">
        <f t="shared" si="19"/>
        <v>687806.08408000006</v>
      </c>
      <c r="D263" s="146">
        <f t="shared" si="14"/>
        <v>733239.85834000004</v>
      </c>
      <c r="E263" s="148">
        <f t="shared" si="18"/>
        <v>2380.3339799999999</v>
      </c>
      <c r="F263" s="149">
        <f t="shared" si="16"/>
        <v>64095.408819999997</v>
      </c>
      <c r="G263" s="144">
        <f t="shared" si="21"/>
        <v>66475.742799999993</v>
      </c>
      <c r="H263" s="145">
        <f t="shared" si="22"/>
        <v>799715.60114000004</v>
      </c>
      <c r="I263" s="14"/>
      <c r="N263" s="44">
        <v>45433774.259999998</v>
      </c>
      <c r="O263" s="44">
        <v>687806084.08000004</v>
      </c>
      <c r="P263" s="44">
        <v>2380333.98</v>
      </c>
      <c r="Q263" s="45">
        <f t="shared" si="20"/>
        <v>735620192.32000005</v>
      </c>
      <c r="R263" s="48">
        <v>64095408.82</v>
      </c>
      <c r="S263" s="45">
        <f t="shared" si="17"/>
        <v>799715601.1400001</v>
      </c>
    </row>
    <row r="264" spans="1:19" ht="16.5" customHeight="1">
      <c r="A264" s="15">
        <v>40787</v>
      </c>
      <c r="B264" s="148">
        <f t="shared" si="19"/>
        <v>31689.11837</v>
      </c>
      <c r="C264" s="148">
        <f t="shared" si="19"/>
        <v>730434.72122000006</v>
      </c>
      <c r="D264" s="146">
        <f t="shared" ref="D264:D295" si="23">B264+C264</f>
        <v>762123.83959000011</v>
      </c>
      <c r="E264" s="148">
        <f t="shared" si="18"/>
        <v>2131.8906899999997</v>
      </c>
      <c r="F264" s="149">
        <f t="shared" si="16"/>
        <v>67348.918709999998</v>
      </c>
      <c r="G264" s="144">
        <f t="shared" si="21"/>
        <v>69480.809399999998</v>
      </c>
      <c r="H264" s="145">
        <f t="shared" si="22"/>
        <v>831604.64899000013</v>
      </c>
      <c r="I264" s="14"/>
      <c r="N264" s="44">
        <v>31689118.370000001</v>
      </c>
      <c r="O264" s="44">
        <v>730434721.22000003</v>
      </c>
      <c r="P264" s="44">
        <v>2131890.69</v>
      </c>
      <c r="Q264" s="45">
        <f t="shared" si="20"/>
        <v>764255730.28000009</v>
      </c>
      <c r="R264" s="48">
        <v>67348918.709999993</v>
      </c>
      <c r="S264" s="45">
        <f t="shared" si="17"/>
        <v>831604648.99000013</v>
      </c>
    </row>
    <row r="265" spans="1:19" ht="16.5" customHeight="1">
      <c r="A265" s="15">
        <v>40817</v>
      </c>
      <c r="B265" s="148">
        <f t="shared" si="19"/>
        <v>32498.184350000003</v>
      </c>
      <c r="C265" s="148">
        <f t="shared" si="19"/>
        <v>810441.90394000011</v>
      </c>
      <c r="D265" s="146">
        <f t="shared" si="23"/>
        <v>842940.0882900001</v>
      </c>
      <c r="E265" s="148">
        <f t="shared" si="18"/>
        <v>2515.8590600000002</v>
      </c>
      <c r="F265" s="149">
        <f t="shared" si="16"/>
        <v>54021.915130000001</v>
      </c>
      <c r="G265" s="144">
        <f t="shared" si="21"/>
        <v>56537.774190000004</v>
      </c>
      <c r="H265" s="145">
        <f t="shared" si="22"/>
        <v>899477.86248000013</v>
      </c>
      <c r="I265" s="14"/>
      <c r="N265" s="44">
        <v>32498184.350000001</v>
      </c>
      <c r="O265" s="44">
        <v>810441903.94000006</v>
      </c>
      <c r="P265" s="44">
        <v>2515859.06</v>
      </c>
      <c r="Q265" s="45">
        <f t="shared" ref="Q265:Q270" si="24">+SUM(N265:P265)</f>
        <v>845455947.35000002</v>
      </c>
      <c r="R265" s="48">
        <v>54021915.130000003</v>
      </c>
      <c r="S265" s="45">
        <f t="shared" ref="S265:S270" si="25">Q265+R265</f>
        <v>899477862.48000002</v>
      </c>
    </row>
    <row r="266" spans="1:19" ht="16.5" customHeight="1">
      <c r="A266" s="15">
        <v>40848</v>
      </c>
      <c r="B266" s="148">
        <f t="shared" si="19"/>
        <v>19083.334930000001</v>
      </c>
      <c r="C266" s="148">
        <f t="shared" si="19"/>
        <v>766374.00638000004</v>
      </c>
      <c r="D266" s="146">
        <f t="shared" si="23"/>
        <v>785457.34131000005</v>
      </c>
      <c r="E266" s="148">
        <f t="shared" si="18"/>
        <v>1472.6604499999999</v>
      </c>
      <c r="F266" s="149">
        <f t="shared" si="16"/>
        <v>62169.269919999999</v>
      </c>
      <c r="G266" s="144">
        <f t="shared" si="21"/>
        <v>63641.930370000002</v>
      </c>
      <c r="H266" s="145">
        <f t="shared" si="22"/>
        <v>849099.27168000001</v>
      </c>
      <c r="I266" s="14"/>
      <c r="N266" s="44">
        <v>19083334.93</v>
      </c>
      <c r="O266" s="44">
        <v>766374006.38</v>
      </c>
      <c r="P266" s="44">
        <v>1472660.45</v>
      </c>
      <c r="Q266" s="45">
        <f t="shared" si="24"/>
        <v>786930001.75999999</v>
      </c>
      <c r="R266" s="48">
        <v>62169269.920000002</v>
      </c>
      <c r="S266" s="45">
        <f t="shared" si="25"/>
        <v>849099271.67999995</v>
      </c>
    </row>
    <row r="267" spans="1:19" ht="16.5" customHeight="1">
      <c r="A267" s="15">
        <v>40878</v>
      </c>
      <c r="B267" s="148">
        <f t="shared" ref="B267:C269" si="26">N267/1000</f>
        <v>9668.708990000001</v>
      </c>
      <c r="C267" s="148">
        <f t="shared" si="26"/>
        <v>730698.16046000004</v>
      </c>
      <c r="D267" s="146">
        <f t="shared" si="23"/>
        <v>740366.86945</v>
      </c>
      <c r="E267" s="148">
        <f t="shared" si="18"/>
        <v>2670.1912000000002</v>
      </c>
      <c r="F267" s="149">
        <f t="shared" si="16"/>
        <v>86737.220409999994</v>
      </c>
      <c r="G267" s="144">
        <f t="shared" si="21"/>
        <v>89407.411609999996</v>
      </c>
      <c r="H267" s="145">
        <f t="shared" si="22"/>
        <v>829774.28105999995</v>
      </c>
      <c r="I267" s="14"/>
      <c r="N267" s="44">
        <v>9668708.9900000002</v>
      </c>
      <c r="O267" s="44">
        <v>730698160.46000004</v>
      </c>
      <c r="P267" s="44">
        <v>2670191.2000000002</v>
      </c>
      <c r="Q267" s="45">
        <f t="shared" si="24"/>
        <v>743037060.6500001</v>
      </c>
      <c r="R267" s="48">
        <v>86737220.409999996</v>
      </c>
      <c r="S267" s="45">
        <f t="shared" si="25"/>
        <v>829774281.06000006</v>
      </c>
    </row>
    <row r="268" spans="1:19" ht="16.5" customHeight="1">
      <c r="A268" s="15">
        <v>40909</v>
      </c>
      <c r="B268" s="148">
        <f t="shared" si="26"/>
        <v>4706.16345</v>
      </c>
      <c r="C268" s="148">
        <f t="shared" si="26"/>
        <v>536352.57499999995</v>
      </c>
      <c r="D268" s="146">
        <f t="shared" si="23"/>
        <v>541058.73844999995</v>
      </c>
      <c r="E268" s="148">
        <f t="shared" ref="E268:E281" si="27">P268/1000</f>
        <v>1187.09257</v>
      </c>
      <c r="F268" s="149">
        <f t="shared" ref="F268:F299" si="28">R268/1000</f>
        <v>42397.053490000006</v>
      </c>
      <c r="G268" s="144">
        <f t="shared" ref="G268:G299" si="29">E268+F268</f>
        <v>43584.146060000006</v>
      </c>
      <c r="H268" s="145">
        <f t="shared" ref="H268:H299" si="30">G268+D268</f>
        <v>584642.88451</v>
      </c>
      <c r="I268" s="14"/>
      <c r="N268" s="44">
        <v>4706163.45</v>
      </c>
      <c r="O268" s="44">
        <v>536352575</v>
      </c>
      <c r="P268" s="44">
        <v>1187092.57</v>
      </c>
      <c r="Q268" s="45">
        <f t="shared" si="24"/>
        <v>542245831.0200001</v>
      </c>
      <c r="R268" s="48">
        <v>42397053.490000002</v>
      </c>
      <c r="S268" s="45">
        <f t="shared" si="25"/>
        <v>584642884.51000011</v>
      </c>
    </row>
    <row r="269" spans="1:19" ht="16.5" customHeight="1">
      <c r="A269" s="15">
        <v>40940</v>
      </c>
      <c r="B269" s="148">
        <f t="shared" si="26"/>
        <v>7330.7032399999998</v>
      </c>
      <c r="C269" s="148">
        <f t="shared" si="26"/>
        <v>522633.48744</v>
      </c>
      <c r="D269" s="146">
        <f t="shared" si="23"/>
        <v>529964.19068</v>
      </c>
      <c r="E269" s="148">
        <f t="shared" si="27"/>
        <v>1515.39392</v>
      </c>
      <c r="F269" s="149">
        <f t="shared" si="28"/>
        <v>50617.783909999998</v>
      </c>
      <c r="G269" s="144">
        <f t="shared" si="29"/>
        <v>52133.177830000001</v>
      </c>
      <c r="H269" s="145">
        <f t="shared" si="30"/>
        <v>582097.36850999994</v>
      </c>
      <c r="I269" s="14"/>
      <c r="N269" s="44">
        <v>7330703.2400000002</v>
      </c>
      <c r="O269" s="44">
        <v>522633487.44</v>
      </c>
      <c r="P269" s="44">
        <v>1515393.92</v>
      </c>
      <c r="Q269" s="45">
        <f t="shared" si="24"/>
        <v>531479584.60000002</v>
      </c>
      <c r="R269" s="48">
        <v>50617783.909999996</v>
      </c>
      <c r="S269" s="45">
        <f t="shared" si="25"/>
        <v>582097368.50999999</v>
      </c>
    </row>
    <row r="270" spans="1:19" ht="16.5" customHeight="1">
      <c r="A270" s="15">
        <v>40969</v>
      </c>
      <c r="B270" s="148">
        <f t="shared" ref="B270:B301" si="31">N270/1000</f>
        <v>12265.442050000001</v>
      </c>
      <c r="C270" s="148">
        <f t="shared" ref="C270:C301" si="32">O270/1000</f>
        <v>498446.58922000002</v>
      </c>
      <c r="D270" s="146">
        <f t="shared" si="23"/>
        <v>510712.03127000004</v>
      </c>
      <c r="E270" s="148">
        <f t="shared" si="27"/>
        <v>2011.16338</v>
      </c>
      <c r="F270" s="149">
        <f t="shared" si="28"/>
        <v>54167.641179999999</v>
      </c>
      <c r="G270" s="144">
        <f t="shared" si="29"/>
        <v>56178.804559999997</v>
      </c>
      <c r="H270" s="145">
        <f t="shared" si="30"/>
        <v>566890.83583</v>
      </c>
      <c r="I270" s="14"/>
      <c r="N270" s="44">
        <v>12265442.050000001</v>
      </c>
      <c r="O270" s="44">
        <v>498446589.22000003</v>
      </c>
      <c r="P270" s="44">
        <v>2011163.38</v>
      </c>
      <c r="Q270" s="45">
        <f t="shared" si="24"/>
        <v>512723194.65000004</v>
      </c>
      <c r="R270" s="48">
        <v>54167641.18</v>
      </c>
      <c r="S270" s="45">
        <f t="shared" si="25"/>
        <v>566890835.83000004</v>
      </c>
    </row>
    <row r="271" spans="1:19" ht="16.5" customHeight="1">
      <c r="A271" s="15">
        <v>41000</v>
      </c>
      <c r="B271" s="148">
        <f t="shared" si="31"/>
        <v>2746.45019</v>
      </c>
      <c r="C271" s="148">
        <f t="shared" si="32"/>
        <v>431701.20419999998</v>
      </c>
      <c r="D271" s="146">
        <f t="shared" si="23"/>
        <v>434447.65438999998</v>
      </c>
      <c r="E271" s="148">
        <f t="shared" si="27"/>
        <v>1473.04375</v>
      </c>
      <c r="F271" s="149">
        <f t="shared" si="28"/>
        <v>57325.7817</v>
      </c>
      <c r="G271" s="144">
        <f t="shared" si="29"/>
        <v>58798.825449999997</v>
      </c>
      <c r="H271" s="145">
        <f t="shared" si="30"/>
        <v>493246.47983999999</v>
      </c>
      <c r="I271" s="14"/>
      <c r="N271" s="44">
        <v>2746450.19</v>
      </c>
      <c r="O271" s="44">
        <v>431701204.19999999</v>
      </c>
      <c r="P271" s="44">
        <v>1473043.75</v>
      </c>
      <c r="Q271" s="45">
        <f t="shared" ref="Q271:Q302" si="33">+SUM(N271:P271)</f>
        <v>435920698.13999999</v>
      </c>
      <c r="R271" s="48">
        <v>57325781.700000003</v>
      </c>
      <c r="S271" s="45">
        <f t="shared" ref="S271:S302" si="34">Q271+R271</f>
        <v>493246479.83999997</v>
      </c>
    </row>
    <row r="272" spans="1:19" ht="16.5" customHeight="1">
      <c r="A272" s="15">
        <v>41030</v>
      </c>
      <c r="B272" s="148">
        <f t="shared" si="31"/>
        <v>13261.46025</v>
      </c>
      <c r="C272" s="148">
        <f t="shared" si="32"/>
        <v>412475.69325000001</v>
      </c>
      <c r="D272" s="146">
        <f t="shared" si="23"/>
        <v>425737.15350000001</v>
      </c>
      <c r="E272" s="148">
        <f t="shared" si="27"/>
        <v>1388.9156399999999</v>
      </c>
      <c r="F272" s="149">
        <f t="shared" si="28"/>
        <v>65833.612039999993</v>
      </c>
      <c r="G272" s="144">
        <f t="shared" si="29"/>
        <v>67222.527679999999</v>
      </c>
      <c r="H272" s="145">
        <f t="shared" si="30"/>
        <v>492959.68118000001</v>
      </c>
      <c r="I272" s="14"/>
      <c r="N272" s="44">
        <v>13261460.25</v>
      </c>
      <c r="O272" s="44">
        <v>412475693.25</v>
      </c>
      <c r="P272" s="44">
        <v>1388915.64</v>
      </c>
      <c r="Q272" s="45">
        <f t="shared" si="33"/>
        <v>427126069.13999999</v>
      </c>
      <c r="R272" s="48">
        <v>65833612.039999999</v>
      </c>
      <c r="S272" s="45">
        <f t="shared" si="34"/>
        <v>492959681.18000001</v>
      </c>
    </row>
    <row r="273" spans="1:19" ht="16.5" customHeight="1">
      <c r="A273" s="15">
        <v>41061</v>
      </c>
      <c r="B273" s="148">
        <f t="shared" si="31"/>
        <v>25543.30847</v>
      </c>
      <c r="C273" s="148">
        <f t="shared" si="32"/>
        <v>334872.73204000003</v>
      </c>
      <c r="D273" s="146">
        <f t="shared" si="23"/>
        <v>360416.04051000002</v>
      </c>
      <c r="E273" s="148">
        <f t="shared" si="27"/>
        <v>843.71091999999999</v>
      </c>
      <c r="F273" s="149">
        <f t="shared" si="28"/>
        <v>56801.627289999997</v>
      </c>
      <c r="G273" s="144">
        <f t="shared" si="29"/>
        <v>57645.338209999994</v>
      </c>
      <c r="H273" s="145">
        <f t="shared" si="30"/>
        <v>418061.37872000004</v>
      </c>
      <c r="I273" s="14"/>
      <c r="N273" s="44">
        <v>25543308.469999999</v>
      </c>
      <c r="O273" s="44">
        <v>334872732.04000002</v>
      </c>
      <c r="P273" s="44">
        <v>843710.92</v>
      </c>
      <c r="Q273" s="45">
        <f t="shared" si="33"/>
        <v>361259751.43000001</v>
      </c>
      <c r="R273" s="48">
        <v>56801627.289999999</v>
      </c>
      <c r="S273" s="45">
        <f t="shared" si="34"/>
        <v>418061378.72000003</v>
      </c>
    </row>
    <row r="274" spans="1:19" ht="16.5" customHeight="1">
      <c r="A274" s="15">
        <v>41091</v>
      </c>
      <c r="B274" s="148">
        <f t="shared" si="31"/>
        <v>24033.097020000001</v>
      </c>
      <c r="C274" s="148">
        <f t="shared" si="32"/>
        <v>359263.09824999998</v>
      </c>
      <c r="D274" s="146">
        <f t="shared" si="23"/>
        <v>383296.19526999997</v>
      </c>
      <c r="E274" s="148">
        <f t="shared" si="27"/>
        <v>1988.01046</v>
      </c>
      <c r="F274" s="149">
        <f t="shared" si="28"/>
        <v>57967.449280000001</v>
      </c>
      <c r="G274" s="144">
        <f t="shared" si="29"/>
        <v>59955.459739999998</v>
      </c>
      <c r="H274" s="145">
        <f t="shared" si="30"/>
        <v>443251.65500999999</v>
      </c>
      <c r="I274" s="14"/>
      <c r="N274" s="44">
        <v>24033097.02</v>
      </c>
      <c r="O274" s="44">
        <v>359263098.25</v>
      </c>
      <c r="P274" s="44">
        <v>1988010.46</v>
      </c>
      <c r="Q274" s="45">
        <f t="shared" si="33"/>
        <v>385284205.72999996</v>
      </c>
      <c r="R274" s="48">
        <v>57967449.280000001</v>
      </c>
      <c r="S274" s="45">
        <f t="shared" si="34"/>
        <v>443251655.00999999</v>
      </c>
    </row>
    <row r="275" spans="1:19" ht="16.5" customHeight="1">
      <c r="A275" s="15">
        <v>41122</v>
      </c>
      <c r="B275" s="148">
        <f t="shared" si="31"/>
        <v>32211.8783</v>
      </c>
      <c r="C275" s="148">
        <f t="shared" si="32"/>
        <v>429597.01202999998</v>
      </c>
      <c r="D275" s="146">
        <f t="shared" si="23"/>
        <v>461808.89032999997</v>
      </c>
      <c r="E275" s="148">
        <f t="shared" si="27"/>
        <v>1941.6460400000001</v>
      </c>
      <c r="F275" s="149">
        <f t="shared" si="28"/>
        <v>70323.076520000002</v>
      </c>
      <c r="G275" s="144">
        <f t="shared" si="29"/>
        <v>72264.722560000009</v>
      </c>
      <c r="H275" s="145">
        <f t="shared" si="30"/>
        <v>534073.61288999999</v>
      </c>
      <c r="I275" s="14"/>
      <c r="N275" s="44">
        <v>32211878.300000001</v>
      </c>
      <c r="O275" s="44">
        <v>429597012.02999997</v>
      </c>
      <c r="P275" s="44">
        <v>1941646.04</v>
      </c>
      <c r="Q275" s="45">
        <f t="shared" si="33"/>
        <v>463750536.37</v>
      </c>
      <c r="R275" s="48">
        <v>70323076.519999996</v>
      </c>
      <c r="S275" s="45">
        <f t="shared" si="34"/>
        <v>534073612.88999999</v>
      </c>
    </row>
    <row r="276" spans="1:19" ht="16.5" customHeight="1">
      <c r="A276" s="15">
        <v>41153</v>
      </c>
      <c r="B276" s="148">
        <f t="shared" si="31"/>
        <v>10959.995500000001</v>
      </c>
      <c r="C276" s="148">
        <f t="shared" si="32"/>
        <v>396448.72418999998</v>
      </c>
      <c r="D276" s="146">
        <f t="shared" si="23"/>
        <v>407408.71969</v>
      </c>
      <c r="E276" s="148">
        <f t="shared" si="27"/>
        <v>1458.4591499999999</v>
      </c>
      <c r="F276" s="149">
        <f t="shared" si="28"/>
        <v>62228.466759999996</v>
      </c>
      <c r="G276" s="144">
        <f t="shared" si="29"/>
        <v>63686.925909999998</v>
      </c>
      <c r="H276" s="145">
        <f t="shared" si="30"/>
        <v>471095.64559999999</v>
      </c>
      <c r="I276" s="14"/>
      <c r="N276" s="44">
        <v>10959995.5</v>
      </c>
      <c r="O276" s="44">
        <v>396448724.19</v>
      </c>
      <c r="P276" s="44">
        <v>1458459.15</v>
      </c>
      <c r="Q276" s="45">
        <f t="shared" si="33"/>
        <v>408867178.83999997</v>
      </c>
      <c r="R276" s="48">
        <v>62228466.759999998</v>
      </c>
      <c r="S276" s="45">
        <f t="shared" si="34"/>
        <v>471095645.59999996</v>
      </c>
    </row>
    <row r="277" spans="1:19" ht="16.5" customHeight="1">
      <c r="A277" s="15">
        <v>41183</v>
      </c>
      <c r="B277" s="148">
        <f t="shared" si="31"/>
        <v>8457.9078599999993</v>
      </c>
      <c r="C277" s="148">
        <f t="shared" si="32"/>
        <v>543063.79492999997</v>
      </c>
      <c r="D277" s="146">
        <f t="shared" si="23"/>
        <v>551521.70279000001</v>
      </c>
      <c r="E277" s="148">
        <f t="shared" si="27"/>
        <v>1429.7928899999999</v>
      </c>
      <c r="F277" s="149">
        <f t="shared" si="28"/>
        <v>66652.656929999997</v>
      </c>
      <c r="G277" s="144">
        <f t="shared" si="29"/>
        <v>68082.449819999994</v>
      </c>
      <c r="H277" s="145">
        <f t="shared" si="30"/>
        <v>619604.15260999999</v>
      </c>
      <c r="I277" s="14"/>
      <c r="N277" s="44">
        <v>8457907.8599999994</v>
      </c>
      <c r="O277" s="44">
        <v>543063794.92999995</v>
      </c>
      <c r="P277" s="44">
        <v>1429792.89</v>
      </c>
      <c r="Q277" s="45">
        <f t="shared" si="33"/>
        <v>552951495.67999995</v>
      </c>
      <c r="R277" s="48">
        <v>66652656.93</v>
      </c>
      <c r="S277" s="45">
        <f t="shared" si="34"/>
        <v>619604152.6099999</v>
      </c>
    </row>
    <row r="278" spans="1:19" ht="16.5" customHeight="1">
      <c r="A278" s="15">
        <v>41214</v>
      </c>
      <c r="B278" s="148">
        <f t="shared" si="31"/>
        <v>8761.76332</v>
      </c>
      <c r="C278" s="148">
        <f t="shared" si="32"/>
        <v>526527.71230999997</v>
      </c>
      <c r="D278" s="146">
        <f t="shared" si="23"/>
        <v>535289.47563</v>
      </c>
      <c r="E278" s="148">
        <f t="shared" si="27"/>
        <v>1099.7658300000001</v>
      </c>
      <c r="F278" s="149">
        <f t="shared" si="28"/>
        <v>60668.61189</v>
      </c>
      <c r="G278" s="144">
        <f t="shared" si="29"/>
        <v>61768.377719999997</v>
      </c>
      <c r="H278" s="145">
        <f t="shared" si="30"/>
        <v>597057.85334999999</v>
      </c>
      <c r="I278" s="14"/>
      <c r="N278" s="44">
        <v>8761763.3200000003</v>
      </c>
      <c r="O278" s="44">
        <v>526527712.31</v>
      </c>
      <c r="P278" s="44">
        <v>1099765.83</v>
      </c>
      <c r="Q278" s="45">
        <f t="shared" si="33"/>
        <v>536389241.45999998</v>
      </c>
      <c r="R278" s="48">
        <v>60668611.890000001</v>
      </c>
      <c r="S278" s="45">
        <f t="shared" si="34"/>
        <v>597057853.35000002</v>
      </c>
    </row>
    <row r="279" spans="1:19" ht="16.5" customHeight="1">
      <c r="A279" s="15">
        <v>41244</v>
      </c>
      <c r="B279" s="148">
        <f t="shared" si="31"/>
        <v>8629.0738299999994</v>
      </c>
      <c r="C279" s="148">
        <f t="shared" si="32"/>
        <v>521934.78437000001</v>
      </c>
      <c r="D279" s="146">
        <f t="shared" si="23"/>
        <v>530563.85820000002</v>
      </c>
      <c r="E279" s="148">
        <f t="shared" si="27"/>
        <v>1048.35598</v>
      </c>
      <c r="F279" s="149">
        <f t="shared" si="28"/>
        <v>69465.331470000005</v>
      </c>
      <c r="G279" s="144">
        <f t="shared" si="29"/>
        <v>70513.687449999998</v>
      </c>
      <c r="H279" s="145">
        <f t="shared" si="30"/>
        <v>601077.54564999999</v>
      </c>
      <c r="I279" s="14"/>
      <c r="N279" s="44">
        <v>8629073.8300000001</v>
      </c>
      <c r="O279" s="44">
        <v>521934784.37</v>
      </c>
      <c r="P279" s="44">
        <v>1048355.98</v>
      </c>
      <c r="Q279" s="45">
        <f t="shared" si="33"/>
        <v>531612214.18000001</v>
      </c>
      <c r="R279" s="48">
        <v>69465331.469999999</v>
      </c>
      <c r="S279" s="45">
        <f t="shared" si="34"/>
        <v>601077545.64999998</v>
      </c>
    </row>
    <row r="280" spans="1:19" ht="16.5" customHeight="1">
      <c r="A280" s="15">
        <v>41275</v>
      </c>
      <c r="B280" s="148">
        <f t="shared" si="31"/>
        <v>5304.3489</v>
      </c>
      <c r="C280" s="148">
        <f t="shared" si="32"/>
        <v>451317.98561000003</v>
      </c>
      <c r="D280" s="146">
        <f t="shared" si="23"/>
        <v>456622.33451000002</v>
      </c>
      <c r="E280" s="148">
        <f t="shared" si="27"/>
        <v>706.78555000000006</v>
      </c>
      <c r="F280" s="149">
        <f t="shared" si="28"/>
        <v>54562.627220000009</v>
      </c>
      <c r="G280" s="144">
        <f t="shared" si="29"/>
        <v>55269.41277000001</v>
      </c>
      <c r="H280" s="145">
        <f t="shared" si="30"/>
        <v>511891.74728000001</v>
      </c>
      <c r="I280" s="14"/>
      <c r="N280" s="44">
        <v>5304348.9000000004</v>
      </c>
      <c r="O280" s="44">
        <v>451317985.61000001</v>
      </c>
      <c r="P280" s="44">
        <v>706785.55</v>
      </c>
      <c r="Q280" s="45">
        <f t="shared" si="33"/>
        <v>457329120.06</v>
      </c>
      <c r="R280" s="48">
        <v>54562627.220000006</v>
      </c>
      <c r="S280" s="45">
        <f t="shared" si="34"/>
        <v>511891747.28000003</v>
      </c>
    </row>
    <row r="281" spans="1:19" ht="16.5" customHeight="1">
      <c r="A281" s="15">
        <v>41306</v>
      </c>
      <c r="B281" s="148">
        <f t="shared" si="31"/>
        <v>5377.7408100000002</v>
      </c>
      <c r="C281" s="148">
        <f t="shared" si="32"/>
        <v>371393.80599999998</v>
      </c>
      <c r="D281" s="146">
        <f t="shared" si="23"/>
        <v>376771.54680999997</v>
      </c>
      <c r="E281" s="148">
        <f t="shared" si="27"/>
        <v>894.94985999999994</v>
      </c>
      <c r="F281" s="149">
        <f t="shared" si="28"/>
        <v>53523.487986</v>
      </c>
      <c r="G281" s="144">
        <f t="shared" si="29"/>
        <v>54418.437846000001</v>
      </c>
      <c r="H281" s="145">
        <f t="shared" si="30"/>
        <v>431189.98465599999</v>
      </c>
      <c r="I281" s="14"/>
      <c r="N281" s="44">
        <v>5377740.8100000005</v>
      </c>
      <c r="O281" s="44">
        <v>371393806</v>
      </c>
      <c r="P281" s="44">
        <v>894949.86</v>
      </c>
      <c r="Q281" s="45">
        <f t="shared" si="33"/>
        <v>377666496.67000002</v>
      </c>
      <c r="R281" s="48">
        <v>53523487.986000001</v>
      </c>
      <c r="S281" s="45">
        <f t="shared" si="34"/>
        <v>431189984.65600002</v>
      </c>
    </row>
    <row r="282" spans="1:19" ht="16.5" customHeight="1">
      <c r="A282" s="15">
        <v>41334</v>
      </c>
      <c r="B282" s="148">
        <f t="shared" si="31"/>
        <v>8933.4133199999997</v>
      </c>
      <c r="C282" s="148">
        <f t="shared" si="32"/>
        <v>407975.13035000005</v>
      </c>
      <c r="D282" s="146">
        <f t="shared" si="23"/>
        <v>416908.54367000004</v>
      </c>
      <c r="E282" s="148">
        <f t="shared" ref="E282:E287" si="35">P282/1000</f>
        <v>1274.7123800000002</v>
      </c>
      <c r="F282" s="149">
        <f t="shared" si="28"/>
        <v>61940.40236</v>
      </c>
      <c r="G282" s="144">
        <f t="shared" si="29"/>
        <v>63215.114739999997</v>
      </c>
      <c r="H282" s="145">
        <f t="shared" si="30"/>
        <v>480123.65841000003</v>
      </c>
      <c r="I282" s="14"/>
      <c r="N282" s="44">
        <v>8933413.3200000003</v>
      </c>
      <c r="O282" s="44">
        <v>407975130.35000002</v>
      </c>
      <c r="P282" s="44">
        <v>1274712.3800000001</v>
      </c>
      <c r="Q282" s="45">
        <f t="shared" si="33"/>
        <v>418183256.05000001</v>
      </c>
      <c r="R282" s="48">
        <v>61940402.359999999</v>
      </c>
      <c r="S282" s="45">
        <f t="shared" si="34"/>
        <v>480123658.41000003</v>
      </c>
    </row>
    <row r="283" spans="1:19" ht="16.5" customHeight="1">
      <c r="A283" s="15">
        <v>41365</v>
      </c>
      <c r="B283" s="148">
        <f t="shared" si="31"/>
        <v>16784.105039999999</v>
      </c>
      <c r="C283" s="148">
        <f t="shared" si="32"/>
        <v>416185.26530000003</v>
      </c>
      <c r="D283" s="146">
        <f t="shared" si="23"/>
        <v>432969.37034000002</v>
      </c>
      <c r="E283" s="148">
        <f t="shared" si="35"/>
        <v>1262.5637300000001</v>
      </c>
      <c r="F283" s="149">
        <f t="shared" si="28"/>
        <v>60575.177630000006</v>
      </c>
      <c r="G283" s="144">
        <f t="shared" si="29"/>
        <v>61837.741360000007</v>
      </c>
      <c r="H283" s="145">
        <f t="shared" si="30"/>
        <v>494807.11170000001</v>
      </c>
      <c r="I283" s="14"/>
      <c r="N283" s="44">
        <v>16784105.039999999</v>
      </c>
      <c r="O283" s="44">
        <v>416185265.30000001</v>
      </c>
      <c r="P283" s="44">
        <v>1262563.73</v>
      </c>
      <c r="Q283" s="45">
        <f t="shared" si="33"/>
        <v>434231934.07000005</v>
      </c>
      <c r="R283" s="48">
        <v>60575177.630000003</v>
      </c>
      <c r="S283" s="45">
        <f t="shared" si="34"/>
        <v>494807111.70000005</v>
      </c>
    </row>
    <row r="284" spans="1:19" ht="16.5" customHeight="1">
      <c r="A284" s="15">
        <v>41395</v>
      </c>
      <c r="B284" s="148">
        <f t="shared" si="31"/>
        <v>24219.864369999999</v>
      </c>
      <c r="C284" s="148">
        <f t="shared" si="32"/>
        <v>369875.59709000005</v>
      </c>
      <c r="D284" s="146">
        <f t="shared" si="23"/>
        <v>394095.46146000008</v>
      </c>
      <c r="E284" s="148">
        <f t="shared" si="35"/>
        <v>450.44269000000003</v>
      </c>
      <c r="F284" s="149">
        <f t="shared" si="28"/>
        <v>57685.358070000002</v>
      </c>
      <c r="G284" s="144">
        <f t="shared" si="29"/>
        <v>58135.800760000006</v>
      </c>
      <c r="H284" s="145">
        <f t="shared" si="30"/>
        <v>452231.26222000009</v>
      </c>
      <c r="I284" s="14"/>
      <c r="N284" s="44">
        <v>24219864.370000001</v>
      </c>
      <c r="O284" s="44">
        <v>369875597.09000003</v>
      </c>
      <c r="P284" s="44">
        <v>450442.69</v>
      </c>
      <c r="Q284" s="45">
        <f t="shared" si="33"/>
        <v>394545904.15000004</v>
      </c>
      <c r="R284" s="48">
        <v>57685358.07</v>
      </c>
      <c r="S284" s="45">
        <f t="shared" si="34"/>
        <v>452231262.22000003</v>
      </c>
    </row>
    <row r="285" spans="1:19" ht="16.5" customHeight="1">
      <c r="A285" s="15">
        <v>41426</v>
      </c>
      <c r="B285" s="148">
        <f t="shared" si="31"/>
        <v>18200.88307</v>
      </c>
      <c r="C285" s="148">
        <f t="shared" si="32"/>
        <v>320554.27221000002</v>
      </c>
      <c r="D285" s="146">
        <f t="shared" si="23"/>
        <v>338755.15528000001</v>
      </c>
      <c r="E285" s="148">
        <f t="shared" si="35"/>
        <v>1656.3532700000001</v>
      </c>
      <c r="F285" s="149">
        <f t="shared" si="28"/>
        <v>52738.95897</v>
      </c>
      <c r="G285" s="144">
        <f t="shared" si="29"/>
        <v>54395.312239999999</v>
      </c>
      <c r="H285" s="145">
        <f t="shared" si="30"/>
        <v>393150.46752000001</v>
      </c>
      <c r="I285" s="14"/>
      <c r="N285" s="44">
        <v>18200883.07</v>
      </c>
      <c r="O285" s="44">
        <v>320554272.21000004</v>
      </c>
      <c r="P285" s="44">
        <v>1656353.27</v>
      </c>
      <c r="Q285" s="45">
        <f t="shared" si="33"/>
        <v>340411508.55000001</v>
      </c>
      <c r="R285" s="48">
        <v>52738958.969999999</v>
      </c>
      <c r="S285" s="45">
        <f t="shared" si="34"/>
        <v>393150467.51999998</v>
      </c>
    </row>
    <row r="286" spans="1:19" ht="16.5" customHeight="1">
      <c r="A286" s="15">
        <v>41456</v>
      </c>
      <c r="B286" s="148">
        <f t="shared" si="31"/>
        <v>26185.636730000002</v>
      </c>
      <c r="C286" s="148">
        <f t="shared" si="32"/>
        <v>268485.6164001</v>
      </c>
      <c r="D286" s="146">
        <f t="shared" si="23"/>
        <v>294671.25313010003</v>
      </c>
      <c r="E286" s="148">
        <f t="shared" si="35"/>
        <v>1118.3839</v>
      </c>
      <c r="F286" s="149">
        <f t="shared" si="28"/>
        <v>54768.212620000006</v>
      </c>
      <c r="G286" s="144">
        <f t="shared" si="29"/>
        <v>55886.596520000006</v>
      </c>
      <c r="H286" s="145">
        <f t="shared" si="30"/>
        <v>350557.84965010005</v>
      </c>
      <c r="I286" s="14"/>
      <c r="N286" s="44">
        <v>26185636.73</v>
      </c>
      <c r="O286" s="44">
        <v>268485616.40009999</v>
      </c>
      <c r="P286" s="44">
        <v>1118383.9000000001</v>
      </c>
      <c r="Q286" s="45">
        <f t="shared" si="33"/>
        <v>295789637.03009999</v>
      </c>
      <c r="R286" s="48">
        <v>54768212.620000005</v>
      </c>
      <c r="S286" s="45">
        <f t="shared" si="34"/>
        <v>350557849.65009999</v>
      </c>
    </row>
    <row r="287" spans="1:19" ht="16.5" customHeight="1">
      <c r="A287" s="15">
        <v>41487</v>
      </c>
      <c r="B287" s="148">
        <f t="shared" si="31"/>
        <v>17033.478019999999</v>
      </c>
      <c r="C287" s="148">
        <f t="shared" si="32"/>
        <v>338705.50669999997</v>
      </c>
      <c r="D287" s="146">
        <f t="shared" si="23"/>
        <v>355738.98471999995</v>
      </c>
      <c r="E287" s="148">
        <f t="shared" si="35"/>
        <v>642.94891000000007</v>
      </c>
      <c r="F287" s="149">
        <f t="shared" si="28"/>
        <v>50254.396400000005</v>
      </c>
      <c r="G287" s="144">
        <f t="shared" si="29"/>
        <v>50897.345310000004</v>
      </c>
      <c r="H287" s="145">
        <f t="shared" si="30"/>
        <v>406636.33002999995</v>
      </c>
      <c r="I287" s="14"/>
      <c r="N287" s="44">
        <v>17033478.02</v>
      </c>
      <c r="O287" s="44">
        <v>338705506.69999999</v>
      </c>
      <c r="P287" s="44">
        <v>642948.91</v>
      </c>
      <c r="Q287" s="45">
        <f t="shared" si="33"/>
        <v>356381933.63</v>
      </c>
      <c r="R287" s="48">
        <v>50254396.400000006</v>
      </c>
      <c r="S287" s="45">
        <f t="shared" si="34"/>
        <v>406636330.02999997</v>
      </c>
    </row>
    <row r="288" spans="1:19" ht="16.5" customHeight="1">
      <c r="A288" s="15">
        <v>41518</v>
      </c>
      <c r="B288" s="148">
        <f t="shared" si="31"/>
        <v>18363.557539999998</v>
      </c>
      <c r="C288" s="148">
        <f t="shared" si="32"/>
        <v>329992.56081</v>
      </c>
      <c r="D288" s="146">
        <f t="shared" si="23"/>
        <v>348356.11835</v>
      </c>
      <c r="E288" s="148">
        <f t="shared" ref="E288:E319" si="36">P288/1000</f>
        <v>360.78873140000002</v>
      </c>
      <c r="F288" s="149">
        <f t="shared" si="28"/>
        <v>60555.3027</v>
      </c>
      <c r="G288" s="144">
        <f t="shared" si="29"/>
        <v>60916.091431400004</v>
      </c>
      <c r="H288" s="145">
        <f t="shared" si="30"/>
        <v>409272.20978139999</v>
      </c>
      <c r="I288" s="14"/>
      <c r="N288" s="44">
        <v>18363557.539999999</v>
      </c>
      <c r="O288" s="44">
        <v>329992560.81</v>
      </c>
      <c r="P288" s="44">
        <v>360788.73139999999</v>
      </c>
      <c r="Q288" s="45">
        <f t="shared" si="33"/>
        <v>348716907.08140004</v>
      </c>
      <c r="R288" s="48">
        <v>60555302.700000003</v>
      </c>
      <c r="S288" s="45">
        <f t="shared" si="34"/>
        <v>409272209.78140002</v>
      </c>
    </row>
    <row r="289" spans="1:22" ht="16.5" customHeight="1">
      <c r="A289" s="15">
        <v>41548</v>
      </c>
      <c r="B289" s="148">
        <f t="shared" si="31"/>
        <v>11527.69391</v>
      </c>
      <c r="C289" s="148">
        <f t="shared" si="32"/>
        <v>412785.8934224</v>
      </c>
      <c r="D289" s="146">
        <f t="shared" si="23"/>
        <v>424313.58733239997</v>
      </c>
      <c r="E289" s="148">
        <f t="shared" si="36"/>
        <v>2052.6130318999999</v>
      </c>
      <c r="F289" s="149">
        <f t="shared" si="28"/>
        <v>62005.920680000003</v>
      </c>
      <c r="G289" s="144">
        <f t="shared" si="29"/>
        <v>64058.533711900003</v>
      </c>
      <c r="H289" s="145">
        <f t="shared" si="30"/>
        <v>488372.12104429997</v>
      </c>
      <c r="I289" s="14"/>
      <c r="N289" s="44">
        <v>11527693.91</v>
      </c>
      <c r="O289" s="44">
        <v>412785893.4224</v>
      </c>
      <c r="P289" s="44">
        <v>2052613.0319000001</v>
      </c>
      <c r="Q289" s="45">
        <f t="shared" si="33"/>
        <v>426366200.36430001</v>
      </c>
      <c r="R289" s="48">
        <v>62005920.68</v>
      </c>
      <c r="S289" s="45">
        <f t="shared" si="34"/>
        <v>488372121.04430002</v>
      </c>
    </row>
    <row r="290" spans="1:22" ht="16.5" customHeight="1">
      <c r="A290" s="15">
        <v>41579</v>
      </c>
      <c r="B290" s="148">
        <f t="shared" si="31"/>
        <v>8691.3791500000007</v>
      </c>
      <c r="C290" s="148">
        <f t="shared" si="32"/>
        <v>329553.55629000004</v>
      </c>
      <c r="D290" s="146">
        <f t="shared" si="23"/>
        <v>338244.93544000003</v>
      </c>
      <c r="E290" s="148">
        <f t="shared" si="36"/>
        <v>1962.0136160000002</v>
      </c>
      <c r="F290" s="149">
        <f t="shared" si="28"/>
        <v>44665.802380000001</v>
      </c>
      <c r="G290" s="144">
        <f t="shared" si="29"/>
        <v>46627.815996000005</v>
      </c>
      <c r="H290" s="145">
        <f t="shared" si="30"/>
        <v>384872.75143600005</v>
      </c>
      <c r="I290" s="14"/>
      <c r="N290" s="44">
        <v>8691379.1500000004</v>
      </c>
      <c r="O290" s="44">
        <v>329553556.29000002</v>
      </c>
      <c r="P290" s="44">
        <v>1962013.6160000002</v>
      </c>
      <c r="Q290" s="45">
        <f t="shared" si="33"/>
        <v>340206949.05599999</v>
      </c>
      <c r="R290" s="48">
        <v>44665802.380000003</v>
      </c>
      <c r="S290" s="45">
        <f t="shared" si="34"/>
        <v>384872751.43599999</v>
      </c>
    </row>
    <row r="291" spans="1:22" ht="16.5" customHeight="1">
      <c r="A291" s="15">
        <v>41609</v>
      </c>
      <c r="B291" s="148">
        <f t="shared" si="31"/>
        <v>9277.5792900000015</v>
      </c>
      <c r="C291" s="148">
        <f t="shared" si="32"/>
        <v>357885.56669000001</v>
      </c>
      <c r="D291" s="146">
        <f t="shared" si="23"/>
        <v>367163.14598000003</v>
      </c>
      <c r="E291" s="148">
        <f t="shared" si="36"/>
        <v>1736.9944500000001</v>
      </c>
      <c r="F291" s="149">
        <f t="shared" si="28"/>
        <v>58262.314550000003</v>
      </c>
      <c r="G291" s="144">
        <f t="shared" si="29"/>
        <v>59999.309000000001</v>
      </c>
      <c r="H291" s="145">
        <f t="shared" si="30"/>
        <v>427162.45498000004</v>
      </c>
      <c r="I291" s="14"/>
      <c r="N291" s="44">
        <v>9277579.290000001</v>
      </c>
      <c r="O291" s="44">
        <v>357885566.69</v>
      </c>
      <c r="P291" s="44">
        <v>1736994.4500000002</v>
      </c>
      <c r="Q291" s="45">
        <f t="shared" si="33"/>
        <v>368900140.43000001</v>
      </c>
      <c r="R291" s="48">
        <v>58262314.550000004</v>
      </c>
      <c r="S291" s="45">
        <f t="shared" si="34"/>
        <v>427162454.98000002</v>
      </c>
    </row>
    <row r="292" spans="1:22" ht="16.5" customHeight="1">
      <c r="A292" s="15">
        <v>41640</v>
      </c>
      <c r="B292" s="148">
        <f t="shared" si="31"/>
        <v>12387.74113</v>
      </c>
      <c r="C292" s="148">
        <f t="shared" si="32"/>
        <v>320963.52335000003</v>
      </c>
      <c r="D292" s="146">
        <f t="shared" si="23"/>
        <v>333351.26448000001</v>
      </c>
      <c r="E292" s="148">
        <f t="shared" si="36"/>
        <v>758.09044000000006</v>
      </c>
      <c r="F292" s="149">
        <f t="shared" si="28"/>
        <v>51127.69328</v>
      </c>
      <c r="G292" s="144">
        <f t="shared" si="29"/>
        <v>51885.783719999999</v>
      </c>
      <c r="H292" s="145">
        <f t="shared" si="30"/>
        <v>385237.04820000002</v>
      </c>
      <c r="I292" s="14"/>
      <c r="J292" s="74"/>
      <c r="N292" s="44">
        <v>12387741.130000001</v>
      </c>
      <c r="O292" s="44">
        <v>320963523.35000002</v>
      </c>
      <c r="P292" s="44">
        <v>758090.44000000006</v>
      </c>
      <c r="Q292" s="45">
        <f t="shared" si="33"/>
        <v>334109354.92000002</v>
      </c>
      <c r="R292" s="48">
        <v>51127693.280000001</v>
      </c>
      <c r="S292" s="45">
        <f t="shared" si="34"/>
        <v>385237048.20000005</v>
      </c>
      <c r="U292" s="128"/>
    </row>
    <row r="293" spans="1:22" ht="16.5" customHeight="1">
      <c r="A293" s="15">
        <v>41671</v>
      </c>
      <c r="B293" s="148">
        <f t="shared" si="31"/>
        <v>15697.43663</v>
      </c>
      <c r="C293" s="148">
        <f t="shared" si="32"/>
        <v>351666.23375999997</v>
      </c>
      <c r="D293" s="146">
        <f t="shared" si="23"/>
        <v>367363.67038999998</v>
      </c>
      <c r="E293" s="148">
        <f t="shared" si="36"/>
        <v>948.94424000000004</v>
      </c>
      <c r="F293" s="149">
        <f t="shared" si="28"/>
        <v>43683.979469999998</v>
      </c>
      <c r="G293" s="144">
        <f t="shared" si="29"/>
        <v>44632.923709999995</v>
      </c>
      <c r="H293" s="145">
        <f t="shared" si="30"/>
        <v>411996.59409999999</v>
      </c>
      <c r="I293" s="14"/>
      <c r="N293" s="44">
        <v>15697436.630000001</v>
      </c>
      <c r="O293" s="44">
        <v>351666233.75999999</v>
      </c>
      <c r="P293" s="44">
        <v>948944.24</v>
      </c>
      <c r="Q293" s="45">
        <f t="shared" si="33"/>
        <v>368312614.63</v>
      </c>
      <c r="R293" s="48">
        <v>43683979.469999999</v>
      </c>
      <c r="S293" s="45">
        <f t="shared" si="34"/>
        <v>411996594.10000002</v>
      </c>
      <c r="U293" s="128"/>
    </row>
    <row r="294" spans="1:22" ht="16.5" customHeight="1">
      <c r="A294" s="15">
        <v>41699</v>
      </c>
      <c r="B294" s="148">
        <f t="shared" si="31"/>
        <v>16988.527100000003</v>
      </c>
      <c r="C294" s="148">
        <f t="shared" si="32"/>
        <v>386818.79837000003</v>
      </c>
      <c r="D294" s="146">
        <f t="shared" si="23"/>
        <v>403807.32547000004</v>
      </c>
      <c r="E294" s="148">
        <f t="shared" si="36"/>
        <v>450.27668</v>
      </c>
      <c r="F294" s="149">
        <f t="shared" si="28"/>
        <v>41392.102500000001</v>
      </c>
      <c r="G294" s="144">
        <f t="shared" si="29"/>
        <v>41842.379180000004</v>
      </c>
      <c r="H294" s="145">
        <f t="shared" si="30"/>
        <v>445649.70465000003</v>
      </c>
      <c r="I294" s="14"/>
      <c r="N294" s="44">
        <v>16988527.100000001</v>
      </c>
      <c r="O294" s="44">
        <v>386818798.37</v>
      </c>
      <c r="P294" s="44">
        <v>450276.68</v>
      </c>
      <c r="Q294" s="45">
        <f t="shared" si="33"/>
        <v>404257602.15000004</v>
      </c>
      <c r="R294" s="48">
        <v>41392102.5</v>
      </c>
      <c r="S294" s="45">
        <f t="shared" si="34"/>
        <v>445649704.65000004</v>
      </c>
      <c r="U294" s="128"/>
    </row>
    <row r="295" spans="1:22" ht="16.5" customHeight="1">
      <c r="A295" s="15">
        <v>41730</v>
      </c>
      <c r="B295" s="148">
        <f t="shared" si="31"/>
        <v>25369.800540000004</v>
      </c>
      <c r="C295" s="148">
        <f t="shared" si="32"/>
        <v>464342.81316000002</v>
      </c>
      <c r="D295" s="146">
        <f t="shared" si="23"/>
        <v>489712.61370000005</v>
      </c>
      <c r="E295" s="148">
        <f t="shared" si="36"/>
        <v>793.51847999999995</v>
      </c>
      <c r="F295" s="149">
        <f t="shared" si="28"/>
        <v>50146.696940000002</v>
      </c>
      <c r="G295" s="144">
        <f t="shared" si="29"/>
        <v>50940.21542</v>
      </c>
      <c r="H295" s="145">
        <f t="shared" si="30"/>
        <v>540652.82912000001</v>
      </c>
      <c r="I295" s="14"/>
      <c r="N295" s="44">
        <v>25369800.540000003</v>
      </c>
      <c r="O295" s="44">
        <v>464342813.16000003</v>
      </c>
      <c r="P295" s="44">
        <v>793518.48</v>
      </c>
      <c r="Q295" s="45">
        <f t="shared" si="33"/>
        <v>490506132.18000007</v>
      </c>
      <c r="R295" s="48">
        <v>50146696.940000005</v>
      </c>
      <c r="S295" s="45">
        <f t="shared" si="34"/>
        <v>540652829.12000012</v>
      </c>
      <c r="U295" s="128"/>
    </row>
    <row r="296" spans="1:22" ht="16.5" customHeight="1">
      <c r="A296" s="15">
        <v>41760</v>
      </c>
      <c r="B296" s="148">
        <f t="shared" si="31"/>
        <v>25428.10151</v>
      </c>
      <c r="C296" s="148">
        <f t="shared" si="32"/>
        <v>483369.89656000002</v>
      </c>
      <c r="D296" s="146">
        <f t="shared" ref="D296:D327" si="37">B296+C296</f>
        <v>508797.99807000003</v>
      </c>
      <c r="E296" s="148">
        <f t="shared" si="36"/>
        <v>852.16622000000007</v>
      </c>
      <c r="F296" s="149">
        <f t="shared" si="28"/>
        <v>48563.728270000007</v>
      </c>
      <c r="G296" s="144">
        <f t="shared" si="29"/>
        <v>49415.894490000006</v>
      </c>
      <c r="H296" s="145">
        <f t="shared" si="30"/>
        <v>558213.89256000007</v>
      </c>
      <c r="I296" s="14"/>
      <c r="N296" s="44">
        <v>25428101.510000002</v>
      </c>
      <c r="O296" s="44">
        <v>483369896.56</v>
      </c>
      <c r="P296" s="44">
        <v>852166.22000000009</v>
      </c>
      <c r="Q296" s="45">
        <f t="shared" si="33"/>
        <v>509650164.29000002</v>
      </c>
      <c r="R296" s="48">
        <v>48563728.270000003</v>
      </c>
      <c r="S296" s="45">
        <f t="shared" si="34"/>
        <v>558213892.56000006</v>
      </c>
      <c r="U296" s="128"/>
    </row>
    <row r="297" spans="1:22" ht="16.5" customHeight="1">
      <c r="A297" s="15">
        <v>41791</v>
      </c>
      <c r="B297" s="148">
        <f t="shared" si="31"/>
        <v>45428.373399999997</v>
      </c>
      <c r="C297" s="148">
        <f t="shared" si="32"/>
        <v>461710.99129000003</v>
      </c>
      <c r="D297" s="146">
        <f t="shared" si="37"/>
        <v>507139.36469000002</v>
      </c>
      <c r="E297" s="148">
        <f t="shared" si="36"/>
        <v>1579.7771319999999</v>
      </c>
      <c r="F297" s="149">
        <f t="shared" si="28"/>
        <v>50217.402390000003</v>
      </c>
      <c r="G297" s="144">
        <f t="shared" si="29"/>
        <v>51797.179522000006</v>
      </c>
      <c r="H297" s="145">
        <f t="shared" si="30"/>
        <v>558936.54421199998</v>
      </c>
      <c r="I297" s="14"/>
      <c r="N297" s="44">
        <v>45428373.399999999</v>
      </c>
      <c r="O297" s="44">
        <v>461710991.29000002</v>
      </c>
      <c r="P297" s="44">
        <v>1579777.132</v>
      </c>
      <c r="Q297" s="45">
        <f t="shared" si="33"/>
        <v>508719141.82200003</v>
      </c>
      <c r="R297" s="48">
        <v>50217402.390000001</v>
      </c>
      <c r="S297" s="45">
        <f t="shared" si="34"/>
        <v>558936544.21200001</v>
      </c>
      <c r="U297" s="128"/>
    </row>
    <row r="298" spans="1:22" ht="16.5" customHeight="1">
      <c r="A298" s="15">
        <v>41821</v>
      </c>
      <c r="B298" s="148">
        <f t="shared" si="31"/>
        <v>51742.39559</v>
      </c>
      <c r="C298" s="148">
        <f t="shared" si="32"/>
        <v>454858.07209000003</v>
      </c>
      <c r="D298" s="146">
        <f t="shared" si="37"/>
        <v>506600.46768</v>
      </c>
      <c r="E298" s="148">
        <f t="shared" si="36"/>
        <v>1060.607027</v>
      </c>
      <c r="F298" s="149">
        <f t="shared" si="28"/>
        <v>59268.557630000003</v>
      </c>
      <c r="G298" s="144">
        <f t="shared" si="29"/>
        <v>60329.164657000001</v>
      </c>
      <c r="H298" s="145">
        <f t="shared" si="30"/>
        <v>566929.63233699999</v>
      </c>
      <c r="I298" s="14"/>
      <c r="N298" s="44">
        <v>51742395.590000004</v>
      </c>
      <c r="O298" s="44">
        <v>454858072.09000003</v>
      </c>
      <c r="P298" s="44">
        <v>1060607.027</v>
      </c>
      <c r="Q298" s="45">
        <f t="shared" si="33"/>
        <v>507661074.70700008</v>
      </c>
      <c r="R298" s="48">
        <v>59268557.630000003</v>
      </c>
      <c r="S298" s="45">
        <f t="shared" si="34"/>
        <v>566929632.33700013</v>
      </c>
      <c r="U298" s="128"/>
    </row>
    <row r="299" spans="1:22" ht="16.5" customHeight="1">
      <c r="A299" s="15">
        <v>41852</v>
      </c>
      <c r="B299" s="148">
        <f t="shared" si="31"/>
        <v>45844.332340000001</v>
      </c>
      <c r="C299" s="148">
        <f t="shared" si="32"/>
        <v>478545.72595200001</v>
      </c>
      <c r="D299" s="146">
        <f t="shared" si="37"/>
        <v>524390.05829199997</v>
      </c>
      <c r="E299" s="148">
        <f t="shared" si="36"/>
        <v>931.76677000000007</v>
      </c>
      <c r="F299" s="149">
        <f t="shared" si="28"/>
        <v>56746.229940000005</v>
      </c>
      <c r="G299" s="144">
        <f t="shared" si="29"/>
        <v>57677.996710000007</v>
      </c>
      <c r="H299" s="145">
        <f t="shared" si="30"/>
        <v>582068.05500199995</v>
      </c>
      <c r="I299" s="14"/>
      <c r="N299" s="44">
        <v>45844332.340000004</v>
      </c>
      <c r="O299" s="44">
        <v>478545725.95200002</v>
      </c>
      <c r="P299" s="44">
        <v>931766.77</v>
      </c>
      <c r="Q299" s="45">
        <f t="shared" si="33"/>
        <v>525321825.06200004</v>
      </c>
      <c r="R299" s="48">
        <v>56746229.940000005</v>
      </c>
      <c r="S299" s="45">
        <f t="shared" si="34"/>
        <v>582068055.00200009</v>
      </c>
      <c r="U299" s="128"/>
    </row>
    <row r="300" spans="1:22" ht="16.5" customHeight="1">
      <c r="A300" s="15">
        <v>41883</v>
      </c>
      <c r="B300" s="148">
        <f t="shared" si="31"/>
        <v>30308.75605</v>
      </c>
      <c r="C300" s="148">
        <f t="shared" si="32"/>
        <v>503927.87456000003</v>
      </c>
      <c r="D300" s="146">
        <f t="shared" si="37"/>
        <v>534236.63060999999</v>
      </c>
      <c r="E300" s="148">
        <f t="shared" si="36"/>
        <v>1312.7524000000001</v>
      </c>
      <c r="F300" s="149">
        <f t="shared" ref="F300:F331" si="38">R300/1000</f>
        <v>58380.655780000001</v>
      </c>
      <c r="G300" s="144">
        <f t="shared" ref="G300:G331" si="39">E300+F300</f>
        <v>59693.408179999999</v>
      </c>
      <c r="H300" s="145">
        <f t="shared" ref="H300:H331" si="40">G300+D300</f>
        <v>593930.03879000002</v>
      </c>
      <c r="I300" s="14"/>
      <c r="N300" s="44">
        <v>30308756.050000001</v>
      </c>
      <c r="O300" s="44">
        <v>503927874.56</v>
      </c>
      <c r="P300" s="44">
        <v>1312752.4000000001</v>
      </c>
      <c r="Q300" s="45">
        <f t="shared" si="33"/>
        <v>535549383.00999999</v>
      </c>
      <c r="R300" s="48">
        <v>58380655.780000001</v>
      </c>
      <c r="S300" s="45">
        <f t="shared" si="34"/>
        <v>593930038.78999996</v>
      </c>
      <c r="U300" s="128"/>
    </row>
    <row r="301" spans="1:22" ht="16.5" customHeight="1">
      <c r="A301" s="15">
        <v>41913</v>
      </c>
      <c r="B301" s="148">
        <f t="shared" si="31"/>
        <v>33729.741969999995</v>
      </c>
      <c r="C301" s="148">
        <f t="shared" si="32"/>
        <v>609142.74592000013</v>
      </c>
      <c r="D301" s="146">
        <f t="shared" si="37"/>
        <v>642872.48789000011</v>
      </c>
      <c r="E301" s="148">
        <f t="shared" si="36"/>
        <v>1436.6191100000001</v>
      </c>
      <c r="F301" s="149">
        <f t="shared" si="38"/>
        <v>44891.894820000001</v>
      </c>
      <c r="G301" s="144">
        <f t="shared" si="39"/>
        <v>46328.513930000001</v>
      </c>
      <c r="H301" s="145">
        <f t="shared" si="40"/>
        <v>689201.00182000012</v>
      </c>
      <c r="I301" s="14"/>
      <c r="N301" s="44">
        <v>33729741.969999999</v>
      </c>
      <c r="O301" s="44">
        <v>609142745.92000008</v>
      </c>
      <c r="P301" s="44">
        <v>1436619.11</v>
      </c>
      <c r="Q301" s="45">
        <f t="shared" si="33"/>
        <v>644309107.00000012</v>
      </c>
      <c r="R301" s="48">
        <v>44891894.82</v>
      </c>
      <c r="S301" s="45">
        <f t="shared" si="34"/>
        <v>689201001.82000017</v>
      </c>
      <c r="U301" s="128"/>
    </row>
    <row r="302" spans="1:22" ht="16.5" customHeight="1">
      <c r="A302" s="15">
        <v>41944</v>
      </c>
      <c r="B302" s="148">
        <f t="shared" ref="B302:B333" si="41">N302/1000</f>
        <v>54431.076990000001</v>
      </c>
      <c r="C302" s="148">
        <f t="shared" ref="C302:C333" si="42">O302/1000</f>
        <v>533100.05873000005</v>
      </c>
      <c r="D302" s="146">
        <f t="shared" si="37"/>
        <v>587531.13572000002</v>
      </c>
      <c r="E302" s="148">
        <f t="shared" si="36"/>
        <v>623.74172999999996</v>
      </c>
      <c r="F302" s="149">
        <f t="shared" si="38"/>
        <v>38050.744149999999</v>
      </c>
      <c r="G302" s="144">
        <f t="shared" si="39"/>
        <v>38674.48588</v>
      </c>
      <c r="H302" s="145">
        <f t="shared" si="40"/>
        <v>626205.62160000007</v>
      </c>
      <c r="I302" s="14"/>
      <c r="N302" s="44">
        <v>54431076.990000002</v>
      </c>
      <c r="O302" s="44">
        <v>533100058.73000002</v>
      </c>
      <c r="P302" s="44">
        <v>623741.73</v>
      </c>
      <c r="Q302" s="45">
        <f t="shared" si="33"/>
        <v>588154877.45000005</v>
      </c>
      <c r="R302" s="48">
        <v>38050744.149999999</v>
      </c>
      <c r="S302" s="45">
        <f t="shared" si="34"/>
        <v>626205621.60000002</v>
      </c>
      <c r="U302" s="128"/>
    </row>
    <row r="303" spans="1:22" ht="16.5" customHeight="1">
      <c r="A303" s="15">
        <v>41974</v>
      </c>
      <c r="B303" s="148">
        <f t="shared" si="41"/>
        <v>55908.935109999999</v>
      </c>
      <c r="C303" s="148">
        <f t="shared" si="42"/>
        <v>536349.64917999995</v>
      </c>
      <c r="D303" s="146">
        <f t="shared" si="37"/>
        <v>592258.58428999991</v>
      </c>
      <c r="E303" s="148">
        <f t="shared" si="36"/>
        <v>271.91311999999999</v>
      </c>
      <c r="F303" s="149">
        <f t="shared" si="38"/>
        <v>57096.493980000007</v>
      </c>
      <c r="G303" s="144">
        <f t="shared" si="39"/>
        <v>57368.407100000004</v>
      </c>
      <c r="H303" s="145">
        <f t="shared" si="40"/>
        <v>649626.99138999986</v>
      </c>
      <c r="I303" s="14"/>
      <c r="N303" s="44">
        <v>55908935.109999999</v>
      </c>
      <c r="O303" s="44">
        <v>536349649.18000001</v>
      </c>
      <c r="P303" s="44">
        <v>271913.12</v>
      </c>
      <c r="Q303" s="45">
        <f t="shared" ref="Q303:Q334" si="43">+SUM(N303:P303)</f>
        <v>592530497.40999997</v>
      </c>
      <c r="R303" s="48">
        <v>57096493.980000004</v>
      </c>
      <c r="S303" s="45">
        <f t="shared" ref="S303:S366" si="44">Q303+R303</f>
        <v>649626991.38999999</v>
      </c>
      <c r="U303" s="128"/>
    </row>
    <row r="304" spans="1:22" ht="16.5" customHeight="1">
      <c r="A304" s="15">
        <v>42005</v>
      </c>
      <c r="B304" s="148">
        <f t="shared" si="41"/>
        <v>39983.950480000007</v>
      </c>
      <c r="C304" s="148">
        <f t="shared" si="42"/>
        <v>530497.15373999998</v>
      </c>
      <c r="D304" s="146">
        <f t="shared" si="37"/>
        <v>570481.10421999998</v>
      </c>
      <c r="E304" s="148">
        <f t="shared" si="36"/>
        <v>529.82673999999997</v>
      </c>
      <c r="F304" s="149">
        <f t="shared" si="38"/>
        <v>37812.324970000001</v>
      </c>
      <c r="G304" s="144">
        <f t="shared" si="39"/>
        <v>38342.151709999998</v>
      </c>
      <c r="H304" s="145">
        <f t="shared" si="40"/>
        <v>608823.25592999998</v>
      </c>
      <c r="I304" s="14"/>
      <c r="N304" s="44">
        <v>39983950.480000004</v>
      </c>
      <c r="O304" s="44">
        <v>530497153.74000001</v>
      </c>
      <c r="P304" s="44">
        <v>529826.74</v>
      </c>
      <c r="Q304" s="45">
        <f t="shared" si="43"/>
        <v>571010930.96000004</v>
      </c>
      <c r="R304" s="48">
        <v>37812324.969999999</v>
      </c>
      <c r="S304" s="45">
        <f t="shared" si="44"/>
        <v>608823255.93000007</v>
      </c>
      <c r="U304" s="128"/>
      <c r="V304" s="128"/>
    </row>
    <row r="305" spans="1:22" ht="16.5" customHeight="1">
      <c r="A305" s="15">
        <v>42036</v>
      </c>
      <c r="B305" s="148">
        <f t="shared" si="41"/>
        <v>29612.332290000002</v>
      </c>
      <c r="C305" s="148">
        <f t="shared" si="42"/>
        <v>457885.17296000005</v>
      </c>
      <c r="D305" s="146">
        <f t="shared" si="37"/>
        <v>487497.50525000005</v>
      </c>
      <c r="E305" s="148">
        <f t="shared" si="36"/>
        <v>927.8421800000001</v>
      </c>
      <c r="F305" s="149">
        <f t="shared" si="38"/>
        <v>47310.865640000004</v>
      </c>
      <c r="G305" s="144">
        <f t="shared" si="39"/>
        <v>48238.707820000003</v>
      </c>
      <c r="H305" s="145">
        <f t="shared" si="40"/>
        <v>535736.21307000006</v>
      </c>
      <c r="I305" s="14"/>
      <c r="N305" s="44">
        <v>29612332.290000003</v>
      </c>
      <c r="O305" s="44">
        <v>457885172.96000004</v>
      </c>
      <c r="P305" s="44">
        <v>927842.18</v>
      </c>
      <c r="Q305" s="45">
        <f t="shared" si="43"/>
        <v>488425347.43000007</v>
      </c>
      <c r="R305" s="48">
        <v>47310865.640000001</v>
      </c>
      <c r="S305" s="45">
        <f t="shared" si="44"/>
        <v>535736213.07000005</v>
      </c>
      <c r="U305" s="128"/>
      <c r="V305" s="128"/>
    </row>
    <row r="306" spans="1:22" ht="16.5" customHeight="1">
      <c r="A306" s="15">
        <v>42064</v>
      </c>
      <c r="B306" s="148">
        <f t="shared" si="41"/>
        <v>39711.894399999997</v>
      </c>
      <c r="C306" s="148">
        <f t="shared" si="42"/>
        <v>473820.54746000003</v>
      </c>
      <c r="D306" s="146">
        <f t="shared" si="37"/>
        <v>513532.44186000002</v>
      </c>
      <c r="E306" s="148">
        <f t="shared" si="36"/>
        <v>1037.46804</v>
      </c>
      <c r="F306" s="149">
        <f t="shared" si="38"/>
        <v>53945.004770000007</v>
      </c>
      <c r="G306" s="144">
        <f t="shared" si="39"/>
        <v>54982.472810000007</v>
      </c>
      <c r="H306" s="145">
        <f t="shared" si="40"/>
        <v>568514.91467000009</v>
      </c>
      <c r="I306" s="14"/>
      <c r="N306" s="44">
        <v>39711894.399999999</v>
      </c>
      <c r="O306" s="44">
        <v>473820547.46000004</v>
      </c>
      <c r="P306" s="44">
        <v>1037468.04</v>
      </c>
      <c r="Q306" s="45">
        <f t="shared" si="43"/>
        <v>514569909.90000004</v>
      </c>
      <c r="R306" s="48">
        <v>53945004.770000003</v>
      </c>
      <c r="S306" s="45">
        <f t="shared" si="44"/>
        <v>568514914.67000008</v>
      </c>
      <c r="U306" s="128"/>
      <c r="V306" s="128"/>
    </row>
    <row r="307" spans="1:22" ht="16.5" customHeight="1">
      <c r="A307" s="15">
        <v>42095</v>
      </c>
      <c r="B307" s="148">
        <f t="shared" si="41"/>
        <v>58662.325020000004</v>
      </c>
      <c r="C307" s="148">
        <f t="shared" si="42"/>
        <v>422314.76907700003</v>
      </c>
      <c r="D307" s="146">
        <f t="shared" si="37"/>
        <v>480977.09409700002</v>
      </c>
      <c r="E307" s="148">
        <f t="shared" si="36"/>
        <v>448.60717000000005</v>
      </c>
      <c r="F307" s="149">
        <f t="shared" si="38"/>
        <v>55200.789260000005</v>
      </c>
      <c r="G307" s="144">
        <f t="shared" si="39"/>
        <v>55649.396430000008</v>
      </c>
      <c r="H307" s="145">
        <f t="shared" si="40"/>
        <v>536626.49052700005</v>
      </c>
      <c r="I307" s="14"/>
      <c r="N307" s="44">
        <v>58662325.020000003</v>
      </c>
      <c r="O307" s="44">
        <v>422314769.07700002</v>
      </c>
      <c r="P307" s="44">
        <v>448607.17000000004</v>
      </c>
      <c r="Q307" s="45">
        <f t="shared" si="43"/>
        <v>481425701.26700002</v>
      </c>
      <c r="R307" s="48">
        <v>55200789.260000005</v>
      </c>
      <c r="S307" s="45">
        <f t="shared" si="44"/>
        <v>536626490.52700001</v>
      </c>
      <c r="U307" s="128"/>
      <c r="V307" s="128"/>
    </row>
    <row r="308" spans="1:22" ht="16.5" customHeight="1">
      <c r="A308" s="15">
        <v>42125</v>
      </c>
      <c r="B308" s="148">
        <f t="shared" si="41"/>
        <v>43821.884700000002</v>
      </c>
      <c r="C308" s="148">
        <f t="shared" si="42"/>
        <v>392208.62203000003</v>
      </c>
      <c r="D308" s="146">
        <f t="shared" si="37"/>
        <v>436030.50673000002</v>
      </c>
      <c r="E308" s="148">
        <f t="shared" si="36"/>
        <v>745.06551999999999</v>
      </c>
      <c r="F308" s="149">
        <f t="shared" si="38"/>
        <v>49520.230010000007</v>
      </c>
      <c r="G308" s="144">
        <f t="shared" si="39"/>
        <v>50265.295530000003</v>
      </c>
      <c r="H308" s="145">
        <f t="shared" si="40"/>
        <v>486295.80226000003</v>
      </c>
      <c r="I308" s="14"/>
      <c r="N308" s="44">
        <v>43821884.700000003</v>
      </c>
      <c r="O308" s="44">
        <v>392208622.03000003</v>
      </c>
      <c r="P308" s="44">
        <v>745065.52</v>
      </c>
      <c r="Q308" s="45">
        <f t="shared" si="43"/>
        <v>436775572.25</v>
      </c>
      <c r="R308" s="48">
        <v>49520230.010000005</v>
      </c>
      <c r="S308" s="45">
        <f t="shared" si="44"/>
        <v>486295802.25999999</v>
      </c>
      <c r="U308" s="128"/>
      <c r="V308" s="128"/>
    </row>
    <row r="309" spans="1:22" ht="16.5" customHeight="1">
      <c r="A309" s="15">
        <v>42156</v>
      </c>
      <c r="B309" s="148">
        <f t="shared" si="41"/>
        <v>47065.795130000006</v>
      </c>
      <c r="C309" s="148">
        <f t="shared" si="42"/>
        <v>336291.17114000005</v>
      </c>
      <c r="D309" s="146">
        <f t="shared" si="37"/>
        <v>383356.96627000003</v>
      </c>
      <c r="E309" s="148">
        <f t="shared" si="36"/>
        <v>988.04314999999997</v>
      </c>
      <c r="F309" s="149">
        <f t="shared" si="38"/>
        <v>54021.783380000001</v>
      </c>
      <c r="G309" s="144">
        <f t="shared" si="39"/>
        <v>55009.826529999998</v>
      </c>
      <c r="H309" s="145">
        <f t="shared" si="40"/>
        <v>438366.79280000005</v>
      </c>
      <c r="I309" s="14"/>
      <c r="N309" s="44">
        <v>47065795.130000003</v>
      </c>
      <c r="O309" s="44">
        <v>336291171.14000005</v>
      </c>
      <c r="P309" s="44">
        <v>988043.15</v>
      </c>
      <c r="Q309" s="45">
        <f t="shared" si="43"/>
        <v>384345009.42000002</v>
      </c>
      <c r="R309" s="48">
        <v>54021783.380000003</v>
      </c>
      <c r="S309" s="45">
        <f t="shared" si="44"/>
        <v>438366792.80000001</v>
      </c>
      <c r="U309" s="128"/>
      <c r="V309" s="128"/>
    </row>
    <row r="310" spans="1:22" ht="16.5" customHeight="1">
      <c r="A310" s="15">
        <v>42186</v>
      </c>
      <c r="B310" s="148">
        <f t="shared" si="41"/>
        <v>46243.318590000003</v>
      </c>
      <c r="C310" s="148">
        <f t="shared" si="42"/>
        <v>370275.66850100004</v>
      </c>
      <c r="D310" s="146">
        <f t="shared" si="37"/>
        <v>416518.98709100002</v>
      </c>
      <c r="E310" s="148">
        <f t="shared" si="36"/>
        <v>1404.0239400000003</v>
      </c>
      <c r="F310" s="149">
        <f t="shared" si="38"/>
        <v>51809.720190000007</v>
      </c>
      <c r="G310" s="144">
        <f t="shared" si="39"/>
        <v>53213.744130000006</v>
      </c>
      <c r="H310" s="145">
        <f t="shared" si="40"/>
        <v>469732.73122100002</v>
      </c>
      <c r="I310" s="14"/>
      <c r="N310" s="44">
        <v>46243318.590000004</v>
      </c>
      <c r="O310" s="44">
        <v>370275668.50100005</v>
      </c>
      <c r="P310" s="44">
        <v>1404023.9400000002</v>
      </c>
      <c r="Q310" s="45">
        <f t="shared" si="43"/>
        <v>417923011.03100008</v>
      </c>
      <c r="R310" s="48">
        <v>51809720.190000005</v>
      </c>
      <c r="S310" s="45">
        <f t="shared" si="44"/>
        <v>469732731.22100008</v>
      </c>
      <c r="U310" s="128"/>
      <c r="V310" s="128"/>
    </row>
    <row r="311" spans="1:22" ht="16.5" customHeight="1">
      <c r="A311" s="15">
        <v>42217</v>
      </c>
      <c r="B311" s="148">
        <f t="shared" si="41"/>
        <v>43482.868969999996</v>
      </c>
      <c r="C311" s="148">
        <f t="shared" si="42"/>
        <v>369006.60952699999</v>
      </c>
      <c r="D311" s="146">
        <f t="shared" si="37"/>
        <v>412489.478497</v>
      </c>
      <c r="E311" s="148">
        <f t="shared" si="36"/>
        <v>868.02711999999997</v>
      </c>
      <c r="F311" s="149">
        <f t="shared" si="38"/>
        <v>49269.641179999999</v>
      </c>
      <c r="G311" s="144">
        <f t="shared" si="39"/>
        <v>50137.668299999998</v>
      </c>
      <c r="H311" s="145">
        <f t="shared" si="40"/>
        <v>462627.14679700002</v>
      </c>
      <c r="I311" s="14"/>
      <c r="N311" s="44">
        <v>43482868.969999999</v>
      </c>
      <c r="O311" s="44">
        <v>369006609.52700001</v>
      </c>
      <c r="P311" s="44">
        <v>868027.12</v>
      </c>
      <c r="Q311" s="45">
        <f t="shared" si="43"/>
        <v>413357505.61699998</v>
      </c>
      <c r="R311" s="48">
        <v>49269641.18</v>
      </c>
      <c r="S311" s="45">
        <f t="shared" si="44"/>
        <v>462627146.79699999</v>
      </c>
      <c r="U311" s="128"/>
      <c r="V311" s="128"/>
    </row>
    <row r="312" spans="1:22" ht="16.5" customHeight="1">
      <c r="A312" s="15">
        <v>42248</v>
      </c>
      <c r="B312" s="148">
        <f t="shared" si="41"/>
        <v>37392.07675</v>
      </c>
      <c r="C312" s="148">
        <f t="shared" si="42"/>
        <v>417980.79622000002</v>
      </c>
      <c r="D312" s="146">
        <f t="shared" si="37"/>
        <v>455372.87297000003</v>
      </c>
      <c r="E312" s="148">
        <f t="shared" si="36"/>
        <v>654.01821000000007</v>
      </c>
      <c r="F312" s="149">
        <f t="shared" si="38"/>
        <v>44319.635539999996</v>
      </c>
      <c r="G312" s="144">
        <f t="shared" si="39"/>
        <v>44973.653749999998</v>
      </c>
      <c r="H312" s="145">
        <f t="shared" si="40"/>
        <v>500346.52672000002</v>
      </c>
      <c r="I312" s="14"/>
      <c r="N312" s="44">
        <v>37392076.75</v>
      </c>
      <c r="O312" s="44">
        <v>417980796.22000003</v>
      </c>
      <c r="P312" s="44">
        <v>654018.21000000008</v>
      </c>
      <c r="Q312" s="45">
        <f t="shared" si="43"/>
        <v>456026891.18000001</v>
      </c>
      <c r="R312" s="48">
        <v>44319635.539999999</v>
      </c>
      <c r="S312" s="45">
        <f t="shared" si="44"/>
        <v>500346526.72000003</v>
      </c>
      <c r="U312" s="128"/>
      <c r="V312" s="128"/>
    </row>
    <row r="313" spans="1:22" ht="16.5" customHeight="1">
      <c r="A313" s="15">
        <v>42278</v>
      </c>
      <c r="B313" s="148">
        <f t="shared" si="41"/>
        <v>38433.721819999999</v>
      </c>
      <c r="C313" s="148">
        <f t="shared" si="42"/>
        <v>450683.44854300003</v>
      </c>
      <c r="D313" s="146">
        <f t="shared" si="37"/>
        <v>489117.17036300001</v>
      </c>
      <c r="E313" s="148">
        <f t="shared" si="36"/>
        <v>1133.67355</v>
      </c>
      <c r="F313" s="149">
        <f t="shared" si="38"/>
        <v>48810.298910000005</v>
      </c>
      <c r="G313" s="144">
        <f t="shared" si="39"/>
        <v>49943.972460000005</v>
      </c>
      <c r="H313" s="145">
        <f t="shared" si="40"/>
        <v>539061.14282299997</v>
      </c>
      <c r="I313" s="14"/>
      <c r="N313" s="44">
        <v>38433721.82</v>
      </c>
      <c r="O313" s="44">
        <v>450683448.54300004</v>
      </c>
      <c r="P313" s="44">
        <v>1133673.55</v>
      </c>
      <c r="Q313" s="45">
        <f t="shared" si="43"/>
        <v>490250843.91300005</v>
      </c>
      <c r="R313" s="48">
        <v>48810298.910000004</v>
      </c>
      <c r="S313" s="45">
        <f t="shared" si="44"/>
        <v>539061142.82300007</v>
      </c>
      <c r="U313" s="128"/>
      <c r="V313" s="128"/>
    </row>
    <row r="314" spans="1:22" ht="16.5" customHeight="1">
      <c r="A314" s="15">
        <v>42309</v>
      </c>
      <c r="B314" s="148">
        <f t="shared" si="41"/>
        <v>31206.820299999999</v>
      </c>
      <c r="C314" s="148">
        <f t="shared" si="42"/>
        <v>447848.82522699999</v>
      </c>
      <c r="D314" s="146">
        <f t="shared" si="37"/>
        <v>479055.64552700002</v>
      </c>
      <c r="E314" s="148">
        <f t="shared" si="36"/>
        <v>1038.093251</v>
      </c>
      <c r="F314" s="149">
        <f t="shared" si="38"/>
        <v>39319.1126</v>
      </c>
      <c r="G314" s="144">
        <f t="shared" si="39"/>
        <v>40357.205850999999</v>
      </c>
      <c r="H314" s="145">
        <f t="shared" si="40"/>
        <v>519412.85137799999</v>
      </c>
      <c r="I314" s="14"/>
      <c r="N314" s="44">
        <v>31206820.300000001</v>
      </c>
      <c r="O314" s="44">
        <v>447848825.227</v>
      </c>
      <c r="P314" s="44">
        <v>1038093.251</v>
      </c>
      <c r="Q314" s="45">
        <f t="shared" si="43"/>
        <v>480093738.778</v>
      </c>
      <c r="R314" s="48">
        <v>39319112.600000001</v>
      </c>
      <c r="S314" s="45">
        <f t="shared" si="44"/>
        <v>519412851.37800002</v>
      </c>
      <c r="U314" s="128"/>
      <c r="V314" s="128"/>
    </row>
    <row r="315" spans="1:22" ht="16.5" customHeight="1">
      <c r="A315" s="15">
        <v>42339</v>
      </c>
      <c r="B315" s="148">
        <f t="shared" si="41"/>
        <v>11056.937880000001</v>
      </c>
      <c r="C315" s="148">
        <f t="shared" si="42"/>
        <v>432852.31340799999</v>
      </c>
      <c r="D315" s="146">
        <f t="shared" si="37"/>
        <v>443909.25128799997</v>
      </c>
      <c r="E315" s="148">
        <f t="shared" si="36"/>
        <v>1460.9811420000001</v>
      </c>
      <c r="F315" s="149">
        <f t="shared" si="38"/>
        <v>47475.792860000001</v>
      </c>
      <c r="G315" s="144">
        <f t="shared" si="39"/>
        <v>48936.774001999998</v>
      </c>
      <c r="H315" s="145">
        <f t="shared" si="40"/>
        <v>492846.02528999996</v>
      </c>
      <c r="I315" s="14"/>
      <c r="N315" s="44">
        <v>11056937.880000001</v>
      </c>
      <c r="O315" s="44">
        <v>432852313.40799999</v>
      </c>
      <c r="P315" s="44">
        <v>1460981.142</v>
      </c>
      <c r="Q315" s="45">
        <f t="shared" si="43"/>
        <v>445370232.43000001</v>
      </c>
      <c r="R315" s="48">
        <v>47475792.859999999</v>
      </c>
      <c r="S315" s="45">
        <f t="shared" si="44"/>
        <v>492846025.29000002</v>
      </c>
      <c r="U315" s="128"/>
      <c r="V315" s="128"/>
    </row>
    <row r="316" spans="1:22" ht="16.5" customHeight="1">
      <c r="A316" s="15">
        <v>42370</v>
      </c>
      <c r="B316" s="148">
        <f t="shared" si="41"/>
        <v>7855.8120699999999</v>
      </c>
      <c r="C316" s="148">
        <f t="shared" si="42"/>
        <v>366124.69130250002</v>
      </c>
      <c r="D316" s="146">
        <f t="shared" si="37"/>
        <v>373980.50337250001</v>
      </c>
      <c r="E316" s="148">
        <f t="shared" si="36"/>
        <v>560.4996900000001</v>
      </c>
      <c r="F316" s="149">
        <f t="shared" si="38"/>
        <v>40603.508529999999</v>
      </c>
      <c r="G316" s="144">
        <f t="shared" si="39"/>
        <v>41164.008219999996</v>
      </c>
      <c r="H316" s="145">
        <f t="shared" si="40"/>
        <v>415144.51159250003</v>
      </c>
      <c r="I316" s="14"/>
      <c r="N316" s="44">
        <v>7855812.0700000003</v>
      </c>
      <c r="O316" s="44">
        <v>366124691.30250001</v>
      </c>
      <c r="P316" s="44">
        <v>560499.69000000006</v>
      </c>
      <c r="Q316" s="45">
        <f t="shared" si="43"/>
        <v>374541003.0625</v>
      </c>
      <c r="R316" s="48">
        <v>40603508.530000001</v>
      </c>
      <c r="S316" s="45">
        <f t="shared" si="44"/>
        <v>415144511.59249997</v>
      </c>
      <c r="U316" s="128"/>
      <c r="V316" s="128"/>
    </row>
    <row r="317" spans="1:22" ht="16.5" customHeight="1">
      <c r="A317" s="15">
        <v>42401</v>
      </c>
      <c r="B317" s="148">
        <f t="shared" si="41"/>
        <v>7463.2038900000007</v>
      </c>
      <c r="C317" s="148">
        <f t="shared" si="42"/>
        <v>380600.49801899999</v>
      </c>
      <c r="D317" s="146">
        <f t="shared" si="37"/>
        <v>388063.701909</v>
      </c>
      <c r="E317" s="148">
        <f t="shared" si="36"/>
        <v>906.34099000000003</v>
      </c>
      <c r="F317" s="149">
        <f t="shared" si="38"/>
        <v>45913.407800000001</v>
      </c>
      <c r="G317" s="144">
        <f t="shared" si="39"/>
        <v>46819.748789999998</v>
      </c>
      <c r="H317" s="145">
        <f t="shared" si="40"/>
        <v>434883.45069899998</v>
      </c>
      <c r="I317" s="14"/>
      <c r="N317" s="44">
        <v>7463203.8900000006</v>
      </c>
      <c r="O317" s="44">
        <v>380600498.01899999</v>
      </c>
      <c r="P317" s="44">
        <v>906340.99</v>
      </c>
      <c r="Q317" s="45">
        <f t="shared" si="43"/>
        <v>388970042.89899999</v>
      </c>
      <c r="R317" s="48">
        <v>45913407.800000004</v>
      </c>
      <c r="S317" s="45">
        <f t="shared" si="44"/>
        <v>434883450.699</v>
      </c>
      <c r="U317" s="128"/>
      <c r="V317" s="128"/>
    </row>
    <row r="318" spans="1:22" ht="16.5" customHeight="1">
      <c r="A318" s="15">
        <v>42430</v>
      </c>
      <c r="B318" s="148">
        <f t="shared" si="41"/>
        <v>6808.4208600000002</v>
      </c>
      <c r="C318" s="148">
        <f t="shared" si="42"/>
        <v>398407.26517700002</v>
      </c>
      <c r="D318" s="146">
        <f t="shared" si="37"/>
        <v>405215.68603700004</v>
      </c>
      <c r="E318" s="148">
        <f t="shared" si="36"/>
        <v>446.43883</v>
      </c>
      <c r="F318" s="149">
        <f t="shared" si="38"/>
        <v>47886.17196</v>
      </c>
      <c r="G318" s="144">
        <f t="shared" si="39"/>
        <v>48332.610789999999</v>
      </c>
      <c r="H318" s="145">
        <f t="shared" si="40"/>
        <v>453548.29682700004</v>
      </c>
      <c r="I318" s="14"/>
      <c r="N318" s="44">
        <v>6808420.8600000003</v>
      </c>
      <c r="O318" s="44">
        <v>398407265.17700005</v>
      </c>
      <c r="P318" s="44">
        <v>446438.83</v>
      </c>
      <c r="Q318" s="45">
        <f t="shared" si="43"/>
        <v>405662124.86700004</v>
      </c>
      <c r="R318" s="48">
        <v>47886171.960000001</v>
      </c>
      <c r="S318" s="45">
        <f t="shared" si="44"/>
        <v>453548296.82700002</v>
      </c>
      <c r="U318" s="128"/>
      <c r="V318" s="128"/>
    </row>
    <row r="319" spans="1:22" ht="16.5" customHeight="1">
      <c r="A319" s="15">
        <v>42461</v>
      </c>
      <c r="B319" s="148">
        <f t="shared" si="41"/>
        <v>6551.0961699999998</v>
      </c>
      <c r="C319" s="148">
        <f t="shared" si="42"/>
        <v>311341.61324999999</v>
      </c>
      <c r="D319" s="146">
        <f t="shared" si="37"/>
        <v>317892.70941999997</v>
      </c>
      <c r="E319" s="148">
        <f t="shared" si="36"/>
        <v>678.06658000000004</v>
      </c>
      <c r="F319" s="149">
        <f t="shared" si="38"/>
        <v>40963.796480000005</v>
      </c>
      <c r="G319" s="144">
        <f t="shared" si="39"/>
        <v>41641.863060000003</v>
      </c>
      <c r="H319" s="145">
        <f t="shared" si="40"/>
        <v>359534.57247999997</v>
      </c>
      <c r="I319" s="14"/>
      <c r="N319" s="44">
        <v>6551096.1699999999</v>
      </c>
      <c r="O319" s="44">
        <v>311341613.25</v>
      </c>
      <c r="P319" s="44">
        <v>678066.58000000007</v>
      </c>
      <c r="Q319" s="45">
        <f t="shared" si="43"/>
        <v>318570776</v>
      </c>
      <c r="R319" s="48">
        <v>40963796.480000004</v>
      </c>
      <c r="S319" s="45">
        <f t="shared" si="44"/>
        <v>359534572.48000002</v>
      </c>
      <c r="U319" s="128"/>
      <c r="V319" s="128"/>
    </row>
    <row r="320" spans="1:22" ht="16.5" customHeight="1">
      <c r="A320" s="15">
        <v>42491</v>
      </c>
      <c r="B320" s="148">
        <f t="shared" si="41"/>
        <v>7500.6666999999998</v>
      </c>
      <c r="C320" s="148">
        <f t="shared" si="42"/>
        <v>316813.10699400003</v>
      </c>
      <c r="D320" s="146">
        <f t="shared" si="37"/>
        <v>324313.77369400003</v>
      </c>
      <c r="E320" s="148">
        <f t="shared" ref="E320:E348" si="45">P320/1000</f>
        <v>803.76238999999998</v>
      </c>
      <c r="F320" s="149">
        <f t="shared" si="38"/>
        <v>45568.876730000004</v>
      </c>
      <c r="G320" s="144">
        <f t="shared" si="39"/>
        <v>46372.639120000007</v>
      </c>
      <c r="H320" s="145">
        <f t="shared" si="40"/>
        <v>370686.41281400004</v>
      </c>
      <c r="I320" s="14"/>
      <c r="N320" s="44">
        <v>7500666.7000000002</v>
      </c>
      <c r="O320" s="44">
        <v>316813106.99400002</v>
      </c>
      <c r="P320" s="44">
        <v>803762.39</v>
      </c>
      <c r="Q320" s="45">
        <f t="shared" si="43"/>
        <v>325117536.08399999</v>
      </c>
      <c r="R320" s="48">
        <v>45568876.730000004</v>
      </c>
      <c r="S320" s="45">
        <f t="shared" si="44"/>
        <v>370686412.81400001</v>
      </c>
      <c r="U320" s="128"/>
      <c r="V320" s="128"/>
    </row>
    <row r="321" spans="1:22" ht="16.5" customHeight="1">
      <c r="A321" s="15">
        <v>42522</v>
      </c>
      <c r="B321" s="148">
        <f t="shared" si="41"/>
        <v>9215.581470000001</v>
      </c>
      <c r="C321" s="148">
        <f t="shared" si="42"/>
        <v>298427.72561000002</v>
      </c>
      <c r="D321" s="146">
        <f t="shared" si="37"/>
        <v>307643.30708</v>
      </c>
      <c r="E321" s="148">
        <f t="shared" si="45"/>
        <v>1257.5503902</v>
      </c>
      <c r="F321" s="149">
        <f t="shared" si="38"/>
        <v>50891.191840000007</v>
      </c>
      <c r="G321" s="144">
        <f t="shared" si="39"/>
        <v>52148.742230200005</v>
      </c>
      <c r="H321" s="145">
        <f t="shared" si="40"/>
        <v>359792.04931020003</v>
      </c>
      <c r="I321" s="14"/>
      <c r="N321" s="44">
        <v>9215581.4700000007</v>
      </c>
      <c r="O321" s="44">
        <v>298427725.61000001</v>
      </c>
      <c r="P321" s="44">
        <v>1257550.3902</v>
      </c>
      <c r="Q321" s="45">
        <f t="shared" si="43"/>
        <v>308900857.47020006</v>
      </c>
      <c r="R321" s="48">
        <v>50891191.840000004</v>
      </c>
      <c r="S321" s="45">
        <f t="shared" si="44"/>
        <v>359792049.3102001</v>
      </c>
      <c r="U321" s="128"/>
      <c r="V321" s="128"/>
    </row>
    <row r="322" spans="1:22" ht="16.5" customHeight="1">
      <c r="A322" s="15">
        <v>42552</v>
      </c>
      <c r="B322" s="148">
        <f t="shared" si="41"/>
        <v>4579.4011600000003</v>
      </c>
      <c r="C322" s="148">
        <f t="shared" si="42"/>
        <v>252582.48961000002</v>
      </c>
      <c r="D322" s="146">
        <f t="shared" si="37"/>
        <v>257161.89077000003</v>
      </c>
      <c r="E322" s="148">
        <f t="shared" si="45"/>
        <v>861.76593000000003</v>
      </c>
      <c r="F322" s="149">
        <f t="shared" si="38"/>
        <v>48057.209640000001</v>
      </c>
      <c r="G322" s="144">
        <f t="shared" si="39"/>
        <v>48918.975570000002</v>
      </c>
      <c r="H322" s="145">
        <f t="shared" si="40"/>
        <v>306080.86634000001</v>
      </c>
      <c r="I322" s="14"/>
      <c r="N322" s="44">
        <v>4579401.16</v>
      </c>
      <c r="O322" s="44">
        <v>252582489.61000001</v>
      </c>
      <c r="P322" s="44">
        <v>861765.93</v>
      </c>
      <c r="Q322" s="45">
        <f t="shared" si="43"/>
        <v>258023656.70000002</v>
      </c>
      <c r="R322" s="48">
        <v>48057209.640000001</v>
      </c>
      <c r="S322" s="45">
        <f t="shared" si="44"/>
        <v>306080866.34000003</v>
      </c>
      <c r="U322" s="128"/>
      <c r="V322" s="128"/>
    </row>
    <row r="323" spans="1:22" ht="16.5" customHeight="1">
      <c r="A323" s="15">
        <v>42583</v>
      </c>
      <c r="B323" s="148">
        <f t="shared" si="41"/>
        <v>5211.1552700000002</v>
      </c>
      <c r="C323" s="148">
        <f t="shared" si="42"/>
        <v>428246.31465400005</v>
      </c>
      <c r="D323" s="146">
        <f t="shared" si="37"/>
        <v>433457.46992400003</v>
      </c>
      <c r="E323" s="148">
        <f t="shared" si="45"/>
        <v>1832.8500884</v>
      </c>
      <c r="F323" s="149">
        <f t="shared" si="38"/>
        <v>54556.817165200002</v>
      </c>
      <c r="G323" s="144">
        <f t="shared" si="39"/>
        <v>56389.667253600004</v>
      </c>
      <c r="H323" s="145">
        <f t="shared" si="40"/>
        <v>489847.13717760006</v>
      </c>
      <c r="I323" s="14"/>
      <c r="N323" s="44">
        <v>5211155.2700000005</v>
      </c>
      <c r="O323" s="44">
        <v>428246314.65400004</v>
      </c>
      <c r="P323" s="44">
        <v>1832850.0884</v>
      </c>
      <c r="Q323" s="45">
        <f t="shared" si="43"/>
        <v>435290320.01240003</v>
      </c>
      <c r="R323" s="48">
        <v>54556817.165200002</v>
      </c>
      <c r="S323" s="45">
        <f t="shared" si="44"/>
        <v>489847137.17760003</v>
      </c>
      <c r="U323" s="128"/>
      <c r="V323" s="128"/>
    </row>
    <row r="324" spans="1:22" ht="16.5" customHeight="1">
      <c r="A324" s="15">
        <v>42614</v>
      </c>
      <c r="B324" s="148">
        <f t="shared" si="41"/>
        <v>4057.0403000000001</v>
      </c>
      <c r="C324" s="148">
        <f t="shared" si="42"/>
        <v>443933.81518999999</v>
      </c>
      <c r="D324" s="146">
        <f t="shared" si="37"/>
        <v>447990.85548999999</v>
      </c>
      <c r="E324" s="148">
        <f t="shared" si="45"/>
        <v>697.95369000000005</v>
      </c>
      <c r="F324" s="149">
        <f t="shared" si="38"/>
        <v>57609.667605000002</v>
      </c>
      <c r="G324" s="144">
        <f t="shared" si="39"/>
        <v>58307.621295000004</v>
      </c>
      <c r="H324" s="145">
        <f t="shared" si="40"/>
        <v>506298.47678500001</v>
      </c>
      <c r="I324" s="14"/>
      <c r="N324" s="44">
        <v>4057040.3000000003</v>
      </c>
      <c r="O324" s="44">
        <v>443933815.19</v>
      </c>
      <c r="P324" s="44">
        <v>697953.69000000006</v>
      </c>
      <c r="Q324" s="45">
        <f t="shared" si="43"/>
        <v>448688809.18000001</v>
      </c>
      <c r="R324" s="48">
        <v>57609667.605000004</v>
      </c>
      <c r="S324" s="45">
        <f t="shared" si="44"/>
        <v>506298476.78500003</v>
      </c>
      <c r="U324" s="128"/>
      <c r="V324" s="128"/>
    </row>
    <row r="325" spans="1:22" ht="16.5" customHeight="1">
      <c r="A325" s="15">
        <v>42644</v>
      </c>
      <c r="B325" s="148">
        <f t="shared" si="41"/>
        <v>1537.5562500000001</v>
      </c>
      <c r="C325" s="148">
        <f t="shared" si="42"/>
        <v>516605.68330999999</v>
      </c>
      <c r="D325" s="146">
        <f t="shared" si="37"/>
        <v>518143.23956000002</v>
      </c>
      <c r="E325" s="148">
        <f t="shared" si="45"/>
        <v>1536.2450505000002</v>
      </c>
      <c r="F325" s="149">
        <f t="shared" si="38"/>
        <v>56808.241139999998</v>
      </c>
      <c r="G325" s="144">
        <f t="shared" si="39"/>
        <v>58344.4861905</v>
      </c>
      <c r="H325" s="145">
        <f t="shared" si="40"/>
        <v>576487.72575049999</v>
      </c>
      <c r="I325" s="14"/>
      <c r="N325" s="44">
        <v>1537556.25</v>
      </c>
      <c r="O325" s="44">
        <v>516605683.31</v>
      </c>
      <c r="P325" s="44">
        <v>1536245.0505000001</v>
      </c>
      <c r="Q325" s="45">
        <f t="shared" si="43"/>
        <v>519679484.61049998</v>
      </c>
      <c r="R325" s="48">
        <v>56808241.140000001</v>
      </c>
      <c r="S325" s="45">
        <f t="shared" si="44"/>
        <v>576487725.75049996</v>
      </c>
      <c r="U325" s="128"/>
      <c r="V325" s="128"/>
    </row>
    <row r="326" spans="1:22" ht="16.5" customHeight="1">
      <c r="A326" s="15">
        <v>42675</v>
      </c>
      <c r="B326" s="148">
        <f t="shared" si="41"/>
        <v>4798.9959900000003</v>
      </c>
      <c r="C326" s="148">
        <f t="shared" si="42"/>
        <v>524655.401832</v>
      </c>
      <c r="D326" s="146">
        <f t="shared" si="37"/>
        <v>529454.39782199997</v>
      </c>
      <c r="E326" s="148">
        <f t="shared" si="45"/>
        <v>1164.6646130000001</v>
      </c>
      <c r="F326" s="149">
        <f t="shared" si="38"/>
        <v>54418.487470000007</v>
      </c>
      <c r="G326" s="144">
        <f t="shared" si="39"/>
        <v>55583.152083000008</v>
      </c>
      <c r="H326" s="145">
        <f t="shared" si="40"/>
        <v>585037.54990500002</v>
      </c>
      <c r="I326" s="14"/>
      <c r="N326" s="44">
        <v>4798995.99</v>
      </c>
      <c r="O326" s="44">
        <v>524655401.83200002</v>
      </c>
      <c r="P326" s="44">
        <v>1164664.6130000001</v>
      </c>
      <c r="Q326" s="45">
        <f t="shared" si="43"/>
        <v>530619062.435</v>
      </c>
      <c r="R326" s="48">
        <v>54418487.470000006</v>
      </c>
      <c r="S326" s="45">
        <f t="shared" si="44"/>
        <v>585037549.90499997</v>
      </c>
      <c r="U326" s="128"/>
      <c r="V326" s="128"/>
    </row>
    <row r="327" spans="1:22" ht="16.5" customHeight="1">
      <c r="A327" s="15">
        <v>42705</v>
      </c>
      <c r="B327" s="148">
        <f t="shared" si="41"/>
        <v>1831.63714</v>
      </c>
      <c r="C327" s="148">
        <f t="shared" si="42"/>
        <v>529342.83681000001</v>
      </c>
      <c r="D327" s="146">
        <f t="shared" si="37"/>
        <v>531174.47395000001</v>
      </c>
      <c r="E327" s="148">
        <f t="shared" si="45"/>
        <v>1225.7665218</v>
      </c>
      <c r="F327" s="149">
        <f t="shared" si="38"/>
        <v>62100.472590000005</v>
      </c>
      <c r="G327" s="144">
        <f t="shared" si="39"/>
        <v>63326.239111800001</v>
      </c>
      <c r="H327" s="145">
        <f t="shared" si="40"/>
        <v>594500.71306179999</v>
      </c>
      <c r="I327" s="14"/>
      <c r="N327" s="44">
        <v>1831637.1400000001</v>
      </c>
      <c r="O327" s="44">
        <v>529342836.81</v>
      </c>
      <c r="P327" s="44">
        <v>1225766.5218</v>
      </c>
      <c r="Q327" s="45">
        <f t="shared" si="43"/>
        <v>532400240.47179997</v>
      </c>
      <c r="R327" s="48">
        <v>62100472.590000004</v>
      </c>
      <c r="S327" s="45">
        <f t="shared" si="44"/>
        <v>594500713.0618</v>
      </c>
      <c r="U327" s="128"/>
      <c r="V327" s="128"/>
    </row>
    <row r="328" spans="1:22" ht="16.5" customHeight="1">
      <c r="A328" s="15">
        <v>42736</v>
      </c>
      <c r="B328" s="148">
        <f t="shared" si="41"/>
        <v>3693.2505799999999</v>
      </c>
      <c r="C328" s="148">
        <f t="shared" si="42"/>
        <v>425795.56024999998</v>
      </c>
      <c r="D328" s="146">
        <f t="shared" ref="D328:D348" si="46">B328+C328</f>
        <v>429488.81082999997</v>
      </c>
      <c r="E328" s="148">
        <f t="shared" si="45"/>
        <v>1828.3126695000001</v>
      </c>
      <c r="F328" s="149">
        <f t="shared" si="38"/>
        <v>34378.014000000003</v>
      </c>
      <c r="G328" s="144">
        <f t="shared" si="39"/>
        <v>36206.326669500006</v>
      </c>
      <c r="H328" s="145">
        <f t="shared" si="40"/>
        <v>465695.13749949995</v>
      </c>
      <c r="I328" s="14"/>
      <c r="J328" s="74"/>
      <c r="N328" s="44">
        <v>3693250.58</v>
      </c>
      <c r="O328" s="44">
        <v>425795560.25</v>
      </c>
      <c r="P328" s="44">
        <v>1828312.6695000001</v>
      </c>
      <c r="Q328" s="45">
        <f t="shared" si="43"/>
        <v>431317123.49949998</v>
      </c>
      <c r="R328" s="48">
        <v>34378014</v>
      </c>
      <c r="S328" s="45">
        <f t="shared" si="44"/>
        <v>465695137.49949998</v>
      </c>
      <c r="U328" s="128"/>
      <c r="V328" s="128"/>
    </row>
    <row r="329" spans="1:22" ht="16.5" customHeight="1">
      <c r="A329" s="15">
        <v>42767</v>
      </c>
      <c r="B329" s="148">
        <f t="shared" si="41"/>
        <v>1738.6869600000002</v>
      </c>
      <c r="C329" s="148">
        <f t="shared" si="42"/>
        <v>406049.93265000003</v>
      </c>
      <c r="D329" s="146">
        <f t="shared" si="46"/>
        <v>407788.61961000005</v>
      </c>
      <c r="E329" s="148">
        <f t="shared" si="45"/>
        <v>1325.8985966</v>
      </c>
      <c r="F329" s="149">
        <f t="shared" si="38"/>
        <v>49636.176080000005</v>
      </c>
      <c r="G329" s="144">
        <f t="shared" si="39"/>
        <v>50962.074676600008</v>
      </c>
      <c r="H329" s="145">
        <f t="shared" si="40"/>
        <v>458750.69428660005</v>
      </c>
      <c r="I329" s="14"/>
      <c r="J329" s="74"/>
      <c r="N329" s="44">
        <v>1738686.9600000002</v>
      </c>
      <c r="O329" s="44">
        <v>406049932.65000004</v>
      </c>
      <c r="P329" s="44">
        <v>1325898.5966</v>
      </c>
      <c r="Q329" s="45">
        <f t="shared" si="43"/>
        <v>409114518.20660001</v>
      </c>
      <c r="R329" s="48">
        <v>49636176.080000006</v>
      </c>
      <c r="S329" s="45">
        <f t="shared" si="44"/>
        <v>458750694.28659999</v>
      </c>
      <c r="U329" s="128"/>
      <c r="V329" s="128"/>
    </row>
    <row r="330" spans="1:22" ht="16.5" customHeight="1">
      <c r="A330" s="15">
        <v>42795</v>
      </c>
      <c r="B330" s="148">
        <f t="shared" si="41"/>
        <v>3570.8315200000002</v>
      </c>
      <c r="C330" s="148">
        <f t="shared" si="42"/>
        <v>425899.07056000002</v>
      </c>
      <c r="D330" s="146">
        <f t="shared" si="46"/>
        <v>429469.90208000003</v>
      </c>
      <c r="E330" s="148">
        <f t="shared" si="45"/>
        <v>938.63427000000001</v>
      </c>
      <c r="F330" s="149">
        <f t="shared" si="38"/>
        <v>67769.450251000002</v>
      </c>
      <c r="G330" s="144">
        <f t="shared" si="39"/>
        <v>68708.084520999997</v>
      </c>
      <c r="H330" s="145">
        <f t="shared" si="40"/>
        <v>498177.98660100001</v>
      </c>
      <c r="I330" s="14"/>
      <c r="J330" s="74"/>
      <c r="N330" s="44">
        <v>3570831.52</v>
      </c>
      <c r="O330" s="44">
        <v>425899070.56</v>
      </c>
      <c r="P330" s="44">
        <v>938634.27</v>
      </c>
      <c r="Q330" s="45">
        <f t="shared" si="43"/>
        <v>430408536.34999996</v>
      </c>
      <c r="R330" s="48">
        <v>67769450.251000002</v>
      </c>
      <c r="S330" s="45">
        <f t="shared" si="44"/>
        <v>498177986.60099995</v>
      </c>
      <c r="U330" s="128"/>
      <c r="V330" s="128"/>
    </row>
    <row r="331" spans="1:22" ht="16.5" customHeight="1">
      <c r="A331" s="15">
        <v>42826</v>
      </c>
      <c r="B331" s="148">
        <f t="shared" si="41"/>
        <v>4495.753850000001</v>
      </c>
      <c r="C331" s="148">
        <f t="shared" si="42"/>
        <v>331331.24197999999</v>
      </c>
      <c r="D331" s="146">
        <f t="shared" si="46"/>
        <v>335826.99582999997</v>
      </c>
      <c r="E331" s="148">
        <f t="shared" si="45"/>
        <v>1216.31357</v>
      </c>
      <c r="F331" s="149">
        <f t="shared" si="38"/>
        <v>52443.336109999997</v>
      </c>
      <c r="G331" s="144">
        <f t="shared" si="39"/>
        <v>53659.649679999995</v>
      </c>
      <c r="H331" s="145">
        <f t="shared" si="40"/>
        <v>389486.64550999994</v>
      </c>
      <c r="I331" s="14"/>
      <c r="J331" s="74"/>
      <c r="N331" s="44">
        <v>4495753.8500000006</v>
      </c>
      <c r="O331" s="44">
        <v>331331241.98000002</v>
      </c>
      <c r="P331" s="44">
        <v>1216313.57</v>
      </c>
      <c r="Q331" s="45">
        <f t="shared" si="43"/>
        <v>337043309.40000004</v>
      </c>
      <c r="R331" s="48">
        <v>52443336.109999999</v>
      </c>
      <c r="S331" s="45">
        <f t="shared" si="44"/>
        <v>389486645.51000005</v>
      </c>
      <c r="U331" s="128"/>
      <c r="V331" s="128"/>
    </row>
    <row r="332" spans="1:22" ht="16.5" customHeight="1">
      <c r="A332" s="15">
        <v>42856</v>
      </c>
      <c r="B332" s="148">
        <f t="shared" si="41"/>
        <v>3321.6430700000001</v>
      </c>
      <c r="C332" s="148">
        <f t="shared" si="42"/>
        <v>387614.19516</v>
      </c>
      <c r="D332" s="146">
        <f t="shared" si="46"/>
        <v>390935.83822999999</v>
      </c>
      <c r="E332" s="148">
        <f t="shared" si="45"/>
        <v>1433.2385940000001</v>
      </c>
      <c r="F332" s="149">
        <f t="shared" ref="F332:F348" si="47">R332/1000</f>
        <v>52532.769749999999</v>
      </c>
      <c r="G332" s="144">
        <f t="shared" ref="G332:G348" si="48">E332+F332</f>
        <v>53966.008344000002</v>
      </c>
      <c r="H332" s="145">
        <f t="shared" ref="H332:H348" si="49">G332+D332</f>
        <v>444901.84657399997</v>
      </c>
      <c r="I332" s="14"/>
      <c r="J332" s="74"/>
      <c r="N332" s="44">
        <v>3321643.0700000003</v>
      </c>
      <c r="O332" s="44">
        <v>387614195.16000003</v>
      </c>
      <c r="P332" s="44">
        <v>1433238.594</v>
      </c>
      <c r="Q332" s="45">
        <f t="shared" si="43"/>
        <v>392369076.824</v>
      </c>
      <c r="R332" s="48">
        <v>52532769.75</v>
      </c>
      <c r="S332" s="45">
        <f t="shared" si="44"/>
        <v>444901846.574</v>
      </c>
      <c r="U332" s="128"/>
      <c r="V332" s="128"/>
    </row>
    <row r="333" spans="1:22" ht="16.5" customHeight="1">
      <c r="A333" s="15">
        <v>42887</v>
      </c>
      <c r="B333" s="148">
        <f t="shared" si="41"/>
        <v>3103.7805199999998</v>
      </c>
      <c r="C333" s="148">
        <f t="shared" si="42"/>
        <v>305087.75513000001</v>
      </c>
      <c r="D333" s="146">
        <f t="shared" si="46"/>
        <v>308191.53564999998</v>
      </c>
      <c r="E333" s="148">
        <f t="shared" si="45"/>
        <v>1629.3428152000001</v>
      </c>
      <c r="F333" s="149">
        <f t="shared" si="47"/>
        <v>57340.162080000009</v>
      </c>
      <c r="G333" s="144">
        <f t="shared" si="48"/>
        <v>58969.504895200007</v>
      </c>
      <c r="H333" s="145">
        <f t="shared" si="49"/>
        <v>367161.0405452</v>
      </c>
      <c r="I333" s="14"/>
      <c r="J333" s="74"/>
      <c r="N333" s="44">
        <v>3103780.52</v>
      </c>
      <c r="O333" s="44">
        <v>305087755.13</v>
      </c>
      <c r="P333" s="44">
        <v>1629342.8152000001</v>
      </c>
      <c r="Q333" s="45">
        <f t="shared" si="43"/>
        <v>309820878.46519995</v>
      </c>
      <c r="R333" s="48">
        <v>57340162.080000006</v>
      </c>
      <c r="S333" s="45">
        <f t="shared" si="44"/>
        <v>367161040.54519993</v>
      </c>
      <c r="U333" s="128"/>
      <c r="V333" s="128"/>
    </row>
    <row r="334" spans="1:22" ht="16.5" customHeight="1">
      <c r="A334" s="15">
        <v>42917</v>
      </c>
      <c r="B334" s="148">
        <f t="shared" ref="B334:B348" si="50">N334/1000</f>
        <v>3152.2967800000001</v>
      </c>
      <c r="C334" s="148">
        <f t="shared" ref="C334:C348" si="51">O334/1000</f>
        <v>250557.35986000003</v>
      </c>
      <c r="D334" s="146">
        <f t="shared" si="46"/>
        <v>253709.65664000003</v>
      </c>
      <c r="E334" s="148">
        <f t="shared" si="45"/>
        <v>488.03300000000002</v>
      </c>
      <c r="F334" s="149">
        <f t="shared" si="47"/>
        <v>50626.465539999997</v>
      </c>
      <c r="G334" s="144">
        <f t="shared" si="48"/>
        <v>51114.498540000001</v>
      </c>
      <c r="H334" s="145">
        <f t="shared" si="49"/>
        <v>304824.15518</v>
      </c>
      <c r="I334" s="14"/>
      <c r="J334" s="74"/>
      <c r="N334" s="44">
        <v>3152296.7800000003</v>
      </c>
      <c r="O334" s="44">
        <v>250557359.86000001</v>
      </c>
      <c r="P334" s="44">
        <v>488033</v>
      </c>
      <c r="Q334" s="45">
        <f t="shared" si="43"/>
        <v>254197689.64000002</v>
      </c>
      <c r="R334" s="48">
        <v>50626465.539999999</v>
      </c>
      <c r="S334" s="45">
        <f t="shared" si="44"/>
        <v>304824155.18000001</v>
      </c>
      <c r="U334" s="128"/>
      <c r="V334" s="128"/>
    </row>
    <row r="335" spans="1:22" ht="16.5" customHeight="1">
      <c r="A335" s="15">
        <v>42948</v>
      </c>
      <c r="B335" s="148">
        <f t="shared" si="50"/>
        <v>4359.1048799999999</v>
      </c>
      <c r="C335" s="148">
        <f t="shared" si="51"/>
        <v>368938.81447000004</v>
      </c>
      <c r="D335" s="146">
        <f t="shared" si="46"/>
        <v>373297.91935000004</v>
      </c>
      <c r="E335" s="148">
        <f t="shared" si="45"/>
        <v>1424.1713628</v>
      </c>
      <c r="F335" s="149">
        <f t="shared" si="47"/>
        <v>54773.538300000007</v>
      </c>
      <c r="G335" s="144">
        <f t="shared" si="48"/>
        <v>56197.709662800007</v>
      </c>
      <c r="H335" s="145">
        <f t="shared" si="49"/>
        <v>429495.62901280005</v>
      </c>
      <c r="I335" s="14"/>
      <c r="J335" s="74"/>
      <c r="N335" s="44">
        <v>4359104.88</v>
      </c>
      <c r="O335" s="44">
        <v>368938814.47000003</v>
      </c>
      <c r="P335" s="44">
        <v>1424171.3628</v>
      </c>
      <c r="Q335" s="45">
        <f t="shared" ref="Q335:Q348" si="52">+SUM(N335:P335)</f>
        <v>374722090.71280003</v>
      </c>
      <c r="R335" s="48">
        <v>54773538.300000004</v>
      </c>
      <c r="S335" s="45">
        <f t="shared" si="44"/>
        <v>429495629.01280004</v>
      </c>
      <c r="U335" s="128"/>
      <c r="V335" s="128"/>
    </row>
    <row r="336" spans="1:22" ht="16.5" customHeight="1">
      <c r="A336" s="15">
        <v>42979</v>
      </c>
      <c r="B336" s="148">
        <f t="shared" si="50"/>
        <v>3559.3250500000004</v>
      </c>
      <c r="C336" s="148">
        <f t="shared" si="51"/>
        <v>352896.68327000004</v>
      </c>
      <c r="D336" s="146">
        <f t="shared" si="46"/>
        <v>356456.00832000002</v>
      </c>
      <c r="E336" s="148">
        <f t="shared" si="45"/>
        <v>1878.1395600000001</v>
      </c>
      <c r="F336" s="149">
        <f t="shared" si="47"/>
        <v>51296.868885000004</v>
      </c>
      <c r="G336" s="144">
        <f t="shared" si="48"/>
        <v>53175.008445000007</v>
      </c>
      <c r="H336" s="145">
        <f t="shared" si="49"/>
        <v>409631.01676500001</v>
      </c>
      <c r="I336" s="14"/>
      <c r="J336" s="74"/>
      <c r="N336" s="44">
        <v>3559325.0500000003</v>
      </c>
      <c r="O336" s="44">
        <v>352896683.27000004</v>
      </c>
      <c r="P336" s="44">
        <v>1878139.56</v>
      </c>
      <c r="Q336" s="45">
        <f t="shared" si="52"/>
        <v>358334147.88000005</v>
      </c>
      <c r="R336" s="48">
        <v>51296868.885000005</v>
      </c>
      <c r="S336" s="45">
        <f t="shared" si="44"/>
        <v>409631016.76500005</v>
      </c>
      <c r="U336" s="128"/>
      <c r="V336" s="128"/>
    </row>
    <row r="337" spans="1:22" ht="16.5" customHeight="1">
      <c r="A337" s="15">
        <v>43009</v>
      </c>
      <c r="B337" s="148">
        <f t="shared" si="50"/>
        <v>2775.4405999999999</v>
      </c>
      <c r="C337" s="148">
        <f t="shared" si="51"/>
        <v>428995.67189200001</v>
      </c>
      <c r="D337" s="146">
        <f t="shared" si="46"/>
        <v>431771.11249199999</v>
      </c>
      <c r="E337" s="148">
        <f t="shared" si="45"/>
        <v>1029.69011</v>
      </c>
      <c r="F337" s="149">
        <f t="shared" si="47"/>
        <v>57049.582300000002</v>
      </c>
      <c r="G337" s="144">
        <f t="shared" si="48"/>
        <v>58079.272410000005</v>
      </c>
      <c r="H337" s="145">
        <f t="shared" si="49"/>
        <v>489850.38490199996</v>
      </c>
      <c r="I337" s="14"/>
      <c r="J337" s="74"/>
      <c r="N337" s="44">
        <v>2775440.6</v>
      </c>
      <c r="O337" s="44">
        <v>428995671.89200002</v>
      </c>
      <c r="P337" s="44">
        <v>1029690.1100000001</v>
      </c>
      <c r="Q337" s="45">
        <f t="shared" si="52"/>
        <v>432800802.60200006</v>
      </c>
      <c r="R337" s="48">
        <v>57049582.300000004</v>
      </c>
      <c r="S337" s="45">
        <f t="shared" si="44"/>
        <v>489850384.90200007</v>
      </c>
      <c r="U337" s="128"/>
      <c r="V337" s="128"/>
    </row>
    <row r="338" spans="1:22" ht="16.5" customHeight="1">
      <c r="A338" s="15">
        <v>43040</v>
      </c>
      <c r="B338" s="148">
        <f t="shared" si="50"/>
        <v>5146.5363799999996</v>
      </c>
      <c r="C338" s="148">
        <f t="shared" si="51"/>
        <v>440306.46208799997</v>
      </c>
      <c r="D338" s="146">
        <f t="shared" si="46"/>
        <v>445452.99846799998</v>
      </c>
      <c r="E338" s="148">
        <f t="shared" si="45"/>
        <v>1461.6376900000002</v>
      </c>
      <c r="F338" s="149">
        <f t="shared" si="47"/>
        <v>45396.925120000007</v>
      </c>
      <c r="G338" s="144">
        <f t="shared" si="48"/>
        <v>46858.56281000001</v>
      </c>
      <c r="H338" s="145">
        <f t="shared" si="49"/>
        <v>492311.56127800001</v>
      </c>
      <c r="I338" s="14"/>
      <c r="J338" s="74"/>
      <c r="N338" s="44">
        <v>5146536.38</v>
      </c>
      <c r="O338" s="44">
        <v>440306462.088</v>
      </c>
      <c r="P338" s="44">
        <v>1461637.6900000002</v>
      </c>
      <c r="Q338" s="45">
        <f t="shared" si="52"/>
        <v>446914636.15799999</v>
      </c>
      <c r="R338" s="48">
        <v>45396925.120000005</v>
      </c>
      <c r="S338" s="45">
        <f t="shared" si="44"/>
        <v>492311561.278</v>
      </c>
      <c r="U338" s="128"/>
      <c r="V338" s="128"/>
    </row>
    <row r="339" spans="1:22" ht="16.5" customHeight="1">
      <c r="A339" s="15">
        <v>43070</v>
      </c>
      <c r="B339" s="148">
        <f t="shared" si="50"/>
        <v>6430.5007500000002</v>
      </c>
      <c r="C339" s="148">
        <f t="shared" si="51"/>
        <v>423783.22514280002</v>
      </c>
      <c r="D339" s="146">
        <f t="shared" si="46"/>
        <v>430213.72589280002</v>
      </c>
      <c r="E339" s="148">
        <f t="shared" si="45"/>
        <v>819.34118000000001</v>
      </c>
      <c r="F339" s="149">
        <f t="shared" si="47"/>
        <v>69295.219779999999</v>
      </c>
      <c r="G339" s="144">
        <f t="shared" si="48"/>
        <v>70114.560960000003</v>
      </c>
      <c r="H339" s="145">
        <f t="shared" si="49"/>
        <v>500328.28685280005</v>
      </c>
      <c r="I339" s="14"/>
      <c r="J339" s="74"/>
      <c r="N339" s="44">
        <v>6430500.75</v>
      </c>
      <c r="O339" s="44">
        <v>423783225.14280003</v>
      </c>
      <c r="P339" s="44">
        <v>819341.18</v>
      </c>
      <c r="Q339" s="45">
        <f t="shared" si="52"/>
        <v>431033067.07280004</v>
      </c>
      <c r="R339" s="48">
        <v>69295219.780000001</v>
      </c>
      <c r="S339" s="45">
        <f t="shared" si="44"/>
        <v>500328286.85280001</v>
      </c>
      <c r="U339" s="128"/>
      <c r="V339" s="128"/>
    </row>
    <row r="340" spans="1:22" ht="16.5" customHeight="1">
      <c r="A340" s="15">
        <f t="shared" ref="A340:A432" si="53">EOMONTH(A339,1)</f>
        <v>43131</v>
      </c>
      <c r="B340" s="148">
        <f t="shared" si="50"/>
        <v>1569.1989599999999</v>
      </c>
      <c r="C340" s="148">
        <f t="shared" si="51"/>
        <v>402024.36925600003</v>
      </c>
      <c r="D340" s="146">
        <f t="shared" si="46"/>
        <v>403593.56821600004</v>
      </c>
      <c r="E340" s="148">
        <f t="shared" si="45"/>
        <v>1066.12573</v>
      </c>
      <c r="F340" s="149">
        <f t="shared" si="47"/>
        <v>33141.538840000001</v>
      </c>
      <c r="G340" s="144">
        <f t="shared" si="48"/>
        <v>34207.664570000001</v>
      </c>
      <c r="H340" s="145">
        <f t="shared" si="49"/>
        <v>437801.23278600007</v>
      </c>
      <c r="I340" s="14"/>
      <c r="J340" s="74"/>
      <c r="N340" s="44">
        <v>1569198.96</v>
      </c>
      <c r="O340" s="44">
        <v>402024369.25600004</v>
      </c>
      <c r="P340" s="44">
        <v>1066125.73</v>
      </c>
      <c r="Q340" s="45">
        <f t="shared" si="52"/>
        <v>404659693.94600004</v>
      </c>
      <c r="R340" s="48">
        <v>33141538.84</v>
      </c>
      <c r="S340" s="45">
        <f t="shared" si="44"/>
        <v>437801232.78600001</v>
      </c>
      <c r="U340" s="128"/>
      <c r="V340" s="128"/>
    </row>
    <row r="341" spans="1:22" ht="16.5" customHeight="1">
      <c r="A341" s="15">
        <f t="shared" si="53"/>
        <v>43159</v>
      </c>
      <c r="B341" s="148">
        <f t="shared" si="50"/>
        <v>3560.0629300000001</v>
      </c>
      <c r="C341" s="148">
        <f t="shared" si="51"/>
        <v>352791.08918000001</v>
      </c>
      <c r="D341" s="146">
        <f t="shared" si="46"/>
        <v>356351.15211000002</v>
      </c>
      <c r="E341" s="148">
        <f t="shared" si="45"/>
        <v>1142.1398100000001</v>
      </c>
      <c r="F341" s="149">
        <f t="shared" si="47"/>
        <v>48710.292719999998</v>
      </c>
      <c r="G341" s="144">
        <f t="shared" si="48"/>
        <v>49852.432529999998</v>
      </c>
      <c r="H341" s="145">
        <f t="shared" si="49"/>
        <v>406203.58464000002</v>
      </c>
      <c r="I341" s="14"/>
      <c r="J341" s="74"/>
      <c r="N341" s="44">
        <v>3560062.93</v>
      </c>
      <c r="O341" s="44">
        <v>352791089.18000001</v>
      </c>
      <c r="P341" s="44">
        <v>1142139.81</v>
      </c>
      <c r="Q341" s="45">
        <f t="shared" si="52"/>
        <v>357493291.92000002</v>
      </c>
      <c r="R341" s="48">
        <v>48710292.719999999</v>
      </c>
      <c r="S341" s="45">
        <f t="shared" si="44"/>
        <v>406203584.63999999</v>
      </c>
      <c r="U341" s="128"/>
      <c r="V341" s="128"/>
    </row>
    <row r="342" spans="1:22" ht="16.5" customHeight="1">
      <c r="A342" s="15">
        <f t="shared" si="53"/>
        <v>43190</v>
      </c>
      <c r="B342" s="148">
        <f t="shared" si="50"/>
        <v>8255.3283699999993</v>
      </c>
      <c r="C342" s="148">
        <f t="shared" si="51"/>
        <v>352939.84541000001</v>
      </c>
      <c r="D342" s="146">
        <f t="shared" si="46"/>
        <v>361195.17378000001</v>
      </c>
      <c r="E342" s="148">
        <f t="shared" si="45"/>
        <v>1699.9715700000002</v>
      </c>
      <c r="F342" s="149">
        <f t="shared" si="47"/>
        <v>63344.533450000003</v>
      </c>
      <c r="G342" s="144">
        <f t="shared" si="48"/>
        <v>65044.505020000004</v>
      </c>
      <c r="H342" s="145">
        <f t="shared" si="49"/>
        <v>426239.67879999999</v>
      </c>
      <c r="I342" s="14"/>
      <c r="N342" s="44">
        <v>8255328.3700000001</v>
      </c>
      <c r="O342" s="44">
        <v>352939845.41000003</v>
      </c>
      <c r="P342" s="44">
        <v>1699971.57</v>
      </c>
      <c r="Q342" s="45">
        <f t="shared" si="52"/>
        <v>362895145.35000002</v>
      </c>
      <c r="R342" s="48">
        <v>63344533.450000003</v>
      </c>
      <c r="S342" s="45">
        <f t="shared" si="44"/>
        <v>426239678.80000001</v>
      </c>
      <c r="U342" s="128"/>
      <c r="V342" s="128"/>
    </row>
    <row r="343" spans="1:22" ht="16.5" customHeight="1">
      <c r="A343" s="15">
        <f t="shared" si="53"/>
        <v>43220</v>
      </c>
      <c r="B343" s="148">
        <f t="shared" si="50"/>
        <v>6681.7120000000004</v>
      </c>
      <c r="C343" s="148">
        <f t="shared" si="51"/>
        <v>311550.10926100006</v>
      </c>
      <c r="D343" s="146">
        <f t="shared" si="46"/>
        <v>318231.82126100006</v>
      </c>
      <c r="E343" s="148">
        <f t="shared" si="45"/>
        <v>623.21951000000001</v>
      </c>
      <c r="F343" s="149">
        <f t="shared" si="47"/>
        <v>48779.638260000007</v>
      </c>
      <c r="G343" s="144">
        <f t="shared" si="48"/>
        <v>49402.85777000001</v>
      </c>
      <c r="H343" s="145">
        <f t="shared" si="49"/>
        <v>367634.67903100007</v>
      </c>
      <c r="I343" s="14"/>
      <c r="J343" s="74"/>
      <c r="N343" s="44">
        <v>6681712</v>
      </c>
      <c r="O343" s="44">
        <v>311550109.26100004</v>
      </c>
      <c r="P343" s="44">
        <v>623219.51</v>
      </c>
      <c r="Q343" s="45">
        <f t="shared" si="52"/>
        <v>318855040.77100003</v>
      </c>
      <c r="R343" s="48">
        <v>48779638.260000005</v>
      </c>
      <c r="S343" s="45">
        <f t="shared" si="44"/>
        <v>367634679.03100002</v>
      </c>
      <c r="U343" s="128"/>
      <c r="V343" s="128"/>
    </row>
    <row r="344" spans="1:22" ht="16.5" customHeight="1">
      <c r="A344" s="15">
        <f t="shared" si="53"/>
        <v>43251</v>
      </c>
      <c r="B344" s="148">
        <f t="shared" si="50"/>
        <v>4869.0402800000002</v>
      </c>
      <c r="C344" s="148">
        <f t="shared" si="51"/>
        <v>219900.03846000001</v>
      </c>
      <c r="D344" s="146">
        <f t="shared" si="46"/>
        <v>224769.07874</v>
      </c>
      <c r="E344" s="148">
        <f t="shared" si="45"/>
        <v>209.41881000000001</v>
      </c>
      <c r="F344" s="149">
        <f t="shared" si="47"/>
        <v>39145.467480000007</v>
      </c>
      <c r="G344" s="144">
        <f t="shared" si="48"/>
        <v>39354.886290000009</v>
      </c>
      <c r="H344" s="145">
        <f t="shared" si="49"/>
        <v>264123.96503000002</v>
      </c>
      <c r="I344" s="14"/>
      <c r="N344" s="44">
        <v>4869040.28</v>
      </c>
      <c r="O344" s="44">
        <v>219900038.46000001</v>
      </c>
      <c r="P344" s="44">
        <v>209418.81</v>
      </c>
      <c r="Q344" s="45">
        <f t="shared" si="52"/>
        <v>224978497.55000001</v>
      </c>
      <c r="R344" s="48">
        <v>39145467.480000004</v>
      </c>
      <c r="S344" s="45">
        <f t="shared" si="44"/>
        <v>264123965.03000003</v>
      </c>
      <c r="U344" s="128"/>
      <c r="V344" s="128"/>
    </row>
    <row r="345" spans="1:22" ht="16.5" customHeight="1">
      <c r="A345" s="15">
        <f t="shared" si="53"/>
        <v>43281</v>
      </c>
      <c r="B345" s="148">
        <f t="shared" si="50"/>
        <v>28182.118110000003</v>
      </c>
      <c r="C345" s="148">
        <f t="shared" si="51"/>
        <v>301113.30729000003</v>
      </c>
      <c r="D345" s="146">
        <f t="shared" si="46"/>
        <v>329295.42540000001</v>
      </c>
      <c r="E345" s="148">
        <f t="shared" si="45"/>
        <v>482.80614000000003</v>
      </c>
      <c r="F345" s="149">
        <f t="shared" si="47"/>
        <v>52374.768469999995</v>
      </c>
      <c r="G345" s="144">
        <f t="shared" si="48"/>
        <v>52857.574609999996</v>
      </c>
      <c r="H345" s="145">
        <f t="shared" si="49"/>
        <v>382153.00001000002</v>
      </c>
      <c r="I345" s="14"/>
      <c r="N345" s="44">
        <v>28182118.110000003</v>
      </c>
      <c r="O345" s="44">
        <v>301113307.29000002</v>
      </c>
      <c r="P345" s="44">
        <v>482806.14</v>
      </c>
      <c r="Q345" s="45">
        <f t="shared" si="52"/>
        <v>329778231.54000002</v>
      </c>
      <c r="R345" s="48">
        <v>52374768.469999999</v>
      </c>
      <c r="S345" s="45">
        <f t="shared" si="44"/>
        <v>382153000.00999999</v>
      </c>
      <c r="U345" s="128"/>
      <c r="V345" s="128"/>
    </row>
    <row r="346" spans="1:22" ht="16.5" customHeight="1">
      <c r="A346" s="15">
        <f t="shared" si="53"/>
        <v>43312</v>
      </c>
      <c r="B346" s="148">
        <f t="shared" si="50"/>
        <v>37498.479579999999</v>
      </c>
      <c r="C346" s="148">
        <f t="shared" si="51"/>
        <v>264941.5039143</v>
      </c>
      <c r="D346" s="146">
        <f t="shared" si="46"/>
        <v>302439.98349429999</v>
      </c>
      <c r="E346" s="148">
        <f t="shared" si="45"/>
        <v>1489.6175404000001</v>
      </c>
      <c r="F346" s="149">
        <f t="shared" si="47"/>
        <v>56065.694859999996</v>
      </c>
      <c r="G346" s="144">
        <f t="shared" si="48"/>
        <v>57555.312400399998</v>
      </c>
      <c r="H346" s="145">
        <f t="shared" si="49"/>
        <v>359995.29589469999</v>
      </c>
      <c r="I346" s="14"/>
      <c r="N346" s="44">
        <v>37498479.579999998</v>
      </c>
      <c r="O346" s="44">
        <v>264941503.91430002</v>
      </c>
      <c r="P346" s="44">
        <v>1489617.5404000001</v>
      </c>
      <c r="Q346" s="45">
        <f t="shared" si="52"/>
        <v>303929601.03470004</v>
      </c>
      <c r="R346" s="48">
        <v>56065694.859999999</v>
      </c>
      <c r="S346" s="45">
        <f t="shared" si="44"/>
        <v>359995295.89470005</v>
      </c>
      <c r="U346" s="128"/>
      <c r="V346" s="128"/>
    </row>
    <row r="347" spans="1:22" ht="16.5" customHeight="1">
      <c r="A347" s="15">
        <f t="shared" si="53"/>
        <v>43343</v>
      </c>
      <c r="B347" s="148">
        <f t="shared" si="50"/>
        <v>53754.013310000002</v>
      </c>
      <c r="C347" s="148">
        <f t="shared" si="51"/>
        <v>377743.47096310003</v>
      </c>
      <c r="D347" s="146">
        <f t="shared" si="46"/>
        <v>431497.48427310004</v>
      </c>
      <c r="E347" s="148">
        <f t="shared" si="45"/>
        <v>949.21491479999997</v>
      </c>
      <c r="F347" s="149">
        <f t="shared" si="47"/>
        <v>60794.140830000004</v>
      </c>
      <c r="G347" s="144">
        <f t="shared" si="48"/>
        <v>61743.355744800007</v>
      </c>
      <c r="H347" s="145">
        <f t="shared" si="49"/>
        <v>493240.84001790005</v>
      </c>
      <c r="I347" s="14"/>
      <c r="N347" s="44">
        <v>53754013.310000002</v>
      </c>
      <c r="O347" s="44">
        <v>377743470.96310002</v>
      </c>
      <c r="P347" s="44">
        <v>949214.91480000003</v>
      </c>
      <c r="Q347" s="45">
        <f t="shared" si="52"/>
        <v>432446699.18790001</v>
      </c>
      <c r="R347" s="48">
        <v>60794140.830000006</v>
      </c>
      <c r="S347" s="45">
        <f t="shared" si="44"/>
        <v>493240840.01789999</v>
      </c>
      <c r="U347" s="128"/>
      <c r="V347" s="128"/>
    </row>
    <row r="348" spans="1:22" ht="16.5" customHeight="1">
      <c r="A348" s="15">
        <f t="shared" si="53"/>
        <v>43373</v>
      </c>
      <c r="B348" s="148">
        <f t="shared" si="50"/>
        <v>26908.047030000002</v>
      </c>
      <c r="C348" s="148">
        <f t="shared" si="51"/>
        <v>354448.59874330001</v>
      </c>
      <c r="D348" s="146">
        <f t="shared" si="46"/>
        <v>381356.64577330003</v>
      </c>
      <c r="E348" s="148">
        <f t="shared" si="45"/>
        <v>272.34273000000002</v>
      </c>
      <c r="F348" s="149">
        <f t="shared" si="47"/>
        <v>48041.410040000002</v>
      </c>
      <c r="G348" s="144">
        <f t="shared" si="48"/>
        <v>48313.752769999999</v>
      </c>
      <c r="H348" s="145">
        <f t="shared" si="49"/>
        <v>429670.39854330005</v>
      </c>
      <c r="I348" s="14"/>
      <c r="N348" s="44">
        <v>26908047.030000001</v>
      </c>
      <c r="O348" s="44">
        <v>354448598.74330002</v>
      </c>
      <c r="P348" s="44">
        <v>272342.73000000004</v>
      </c>
      <c r="Q348" s="45">
        <f t="shared" si="52"/>
        <v>381628988.50330007</v>
      </c>
      <c r="R348" s="48">
        <v>48041410.039999999</v>
      </c>
      <c r="S348" s="45">
        <f t="shared" si="44"/>
        <v>429670398.54330009</v>
      </c>
      <c r="U348" s="128"/>
      <c r="V348" s="128"/>
    </row>
    <row r="349" spans="1:22" ht="16.5" customHeight="1">
      <c r="A349" s="15">
        <f t="shared" si="53"/>
        <v>43404</v>
      </c>
      <c r="B349" s="148">
        <f t="shared" ref="B349" si="54">N349/1000</f>
        <v>33879.13783</v>
      </c>
      <c r="C349" s="148">
        <f t="shared" ref="C349" si="55">O349/1000</f>
        <v>431607.24377940001</v>
      </c>
      <c r="D349" s="146">
        <f t="shared" ref="D349" si="56">B349+C349</f>
        <v>465486.38160940004</v>
      </c>
      <c r="E349" s="148">
        <f t="shared" ref="E349" si="57">P349/1000</f>
        <v>599.87567000000001</v>
      </c>
      <c r="F349" s="149">
        <f t="shared" ref="F349" si="58">R349/1000</f>
        <v>50747.801240000001</v>
      </c>
      <c r="G349" s="144">
        <f t="shared" ref="G349" si="59">E349+F349</f>
        <v>51347.676910000002</v>
      </c>
      <c r="H349" s="145">
        <f t="shared" ref="H349" si="60">G349+D349</f>
        <v>516834.05851940002</v>
      </c>
      <c r="I349" s="14"/>
      <c r="N349" s="44">
        <v>33879137.829999998</v>
      </c>
      <c r="O349" s="44">
        <v>431607243.77939999</v>
      </c>
      <c r="P349" s="44">
        <v>599875.67000000004</v>
      </c>
      <c r="Q349" s="45">
        <f t="shared" ref="Q349" si="61">+SUM(N349:P349)</f>
        <v>466086257.27939999</v>
      </c>
      <c r="R349" s="48">
        <v>50747801.240000002</v>
      </c>
      <c r="S349" s="45">
        <f t="shared" si="44"/>
        <v>516834058.5194</v>
      </c>
      <c r="U349" s="128"/>
      <c r="V349" s="128"/>
    </row>
    <row r="350" spans="1:22" ht="16.5" customHeight="1">
      <c r="A350" s="15">
        <f t="shared" si="53"/>
        <v>43434</v>
      </c>
      <c r="B350" s="148">
        <f t="shared" ref="B350" si="62">N350/1000</f>
        <v>22756.868140000002</v>
      </c>
      <c r="C350" s="148">
        <f t="shared" ref="C350" si="63">O350/1000</f>
        <v>447717.80236570002</v>
      </c>
      <c r="D350" s="146">
        <f t="shared" ref="D350" si="64">B350+C350</f>
        <v>470474.67050569999</v>
      </c>
      <c r="E350" s="148">
        <f t="shared" ref="E350" si="65">P350/1000</f>
        <v>844.82404710000003</v>
      </c>
      <c r="F350" s="149">
        <f t="shared" ref="F350" si="66">R350/1000</f>
        <v>44294.333760000009</v>
      </c>
      <c r="G350" s="144">
        <f t="shared" ref="G350" si="67">E350+F350</f>
        <v>45139.157807100011</v>
      </c>
      <c r="H350" s="145">
        <f t="shared" ref="H350" si="68">G350+D350</f>
        <v>515613.82831280003</v>
      </c>
      <c r="I350" s="14"/>
      <c r="N350" s="44">
        <v>22756868.140000001</v>
      </c>
      <c r="O350" s="44">
        <v>447717802.36570001</v>
      </c>
      <c r="P350" s="44">
        <v>844824.04710000008</v>
      </c>
      <c r="Q350" s="45">
        <f t="shared" ref="Q350" si="69">+SUM(N350:P350)</f>
        <v>471319494.5528</v>
      </c>
      <c r="R350" s="48">
        <v>44294333.760000005</v>
      </c>
      <c r="S350" s="45">
        <f t="shared" si="44"/>
        <v>515613828.31279999</v>
      </c>
      <c r="U350" s="128"/>
      <c r="V350" s="128"/>
    </row>
    <row r="351" spans="1:22" ht="16.5" customHeight="1">
      <c r="A351" s="15">
        <f t="shared" si="53"/>
        <v>43465</v>
      </c>
      <c r="B351" s="148">
        <f t="shared" ref="B351" si="70">N351/1000</f>
        <v>16112.974010000002</v>
      </c>
      <c r="C351" s="148">
        <f t="shared" ref="C351" si="71">O351/1000</f>
        <v>481573.79714820004</v>
      </c>
      <c r="D351" s="146">
        <f t="shared" ref="D351" si="72">B351+C351</f>
        <v>497686.77115820005</v>
      </c>
      <c r="E351" s="148">
        <f t="shared" ref="E351" si="73">P351/1000</f>
        <v>494.46861999999999</v>
      </c>
      <c r="F351" s="149">
        <f t="shared" ref="F351" si="74">R351/1000</f>
        <v>54389.178980000004</v>
      </c>
      <c r="G351" s="144">
        <f t="shared" ref="G351" si="75">E351+F351</f>
        <v>54883.647600000004</v>
      </c>
      <c r="H351" s="145">
        <f t="shared" ref="H351" si="76">G351+D351</f>
        <v>552570.41875820002</v>
      </c>
      <c r="I351" s="14"/>
      <c r="N351" s="44">
        <v>16112974.010000002</v>
      </c>
      <c r="O351" s="44">
        <v>481573797.14820004</v>
      </c>
      <c r="P351" s="44">
        <v>494468.62</v>
      </c>
      <c r="Q351" s="45">
        <f t="shared" ref="Q351" si="77">+SUM(N351:P351)</f>
        <v>498181239.77820003</v>
      </c>
      <c r="R351" s="48">
        <v>54389178.980000004</v>
      </c>
      <c r="S351" s="45">
        <f t="shared" si="44"/>
        <v>552570418.75820005</v>
      </c>
      <c r="U351" s="128"/>
      <c r="V351" s="128"/>
    </row>
    <row r="352" spans="1:22" ht="16.5" customHeight="1">
      <c r="A352" s="15">
        <f t="shared" si="53"/>
        <v>43496</v>
      </c>
      <c r="B352" s="148">
        <f t="shared" ref="B352" si="78">N352/1000</f>
        <v>13775.68734</v>
      </c>
      <c r="C352" s="148">
        <f t="shared" ref="C352" si="79">O352/1000</f>
        <v>413837.03637670004</v>
      </c>
      <c r="D352" s="146">
        <f t="shared" ref="D352" si="80">B352+C352</f>
        <v>427612.72371670004</v>
      </c>
      <c r="E352" s="148">
        <f t="shared" ref="E352" si="81">P352/1000</f>
        <v>362.22028</v>
      </c>
      <c r="F352" s="149">
        <f t="shared" ref="F352" si="82">R352/1000</f>
        <v>36346.534749999999</v>
      </c>
      <c r="G352" s="144">
        <f t="shared" ref="G352" si="83">E352+F352</f>
        <v>36708.75503</v>
      </c>
      <c r="H352" s="145">
        <f t="shared" ref="H352" si="84">G352+D352</f>
        <v>464321.47874670004</v>
      </c>
      <c r="I352" s="14"/>
      <c r="N352" s="44">
        <v>13775687.34</v>
      </c>
      <c r="O352" s="44">
        <v>413837036.37670004</v>
      </c>
      <c r="P352" s="44">
        <v>362220.28</v>
      </c>
      <c r="Q352" s="45">
        <f t="shared" ref="Q352" si="85">+SUM(N352:P352)</f>
        <v>427974943.99669999</v>
      </c>
      <c r="R352" s="48">
        <v>36346534.75</v>
      </c>
      <c r="S352" s="45">
        <f t="shared" si="44"/>
        <v>464321478.74669999</v>
      </c>
      <c r="U352" s="128"/>
      <c r="V352" s="128"/>
    </row>
    <row r="353" spans="1:22" ht="16.5" customHeight="1">
      <c r="A353" s="15">
        <f t="shared" si="53"/>
        <v>43524</v>
      </c>
      <c r="B353" s="148">
        <f t="shared" ref="B353" si="86">N353/1000</f>
        <v>19074.261160000002</v>
      </c>
      <c r="C353" s="148">
        <f t="shared" ref="C353" si="87">O353/1000</f>
        <v>403652.60459390003</v>
      </c>
      <c r="D353" s="146">
        <f t="shared" ref="D353" si="88">B353+C353</f>
        <v>422726.86575390003</v>
      </c>
      <c r="E353" s="148">
        <f t="shared" ref="E353" si="89">P353/1000</f>
        <v>333.91076500000003</v>
      </c>
      <c r="F353" s="149">
        <f t="shared" ref="F353" si="90">R353/1000</f>
        <v>46195.6411696</v>
      </c>
      <c r="G353" s="144">
        <f t="shared" ref="G353" si="91">E353+F353</f>
        <v>46529.5519346</v>
      </c>
      <c r="H353" s="145">
        <f t="shared" ref="H353" si="92">G353+D353</f>
        <v>469256.41768850002</v>
      </c>
      <c r="I353" s="14"/>
      <c r="N353" s="44">
        <v>19074261.16</v>
      </c>
      <c r="O353" s="44">
        <v>403652604.59390002</v>
      </c>
      <c r="P353" s="44">
        <v>333910.76500000001</v>
      </c>
      <c r="Q353" s="45">
        <f t="shared" ref="Q353" si="93">+SUM(N353:P353)</f>
        <v>423060776.51890004</v>
      </c>
      <c r="R353" s="48">
        <v>46195641.169600002</v>
      </c>
      <c r="S353" s="45">
        <f t="shared" si="44"/>
        <v>469256417.68850005</v>
      </c>
      <c r="U353" s="128"/>
      <c r="V353" s="128"/>
    </row>
    <row r="354" spans="1:22" ht="16.5" customHeight="1">
      <c r="A354" s="15">
        <f t="shared" si="53"/>
        <v>43555</v>
      </c>
      <c r="B354" s="148">
        <f t="shared" ref="B354" si="94">N354/1000</f>
        <v>17196.516670000001</v>
      </c>
      <c r="C354" s="148">
        <f t="shared" ref="C354" si="95">O354/1000</f>
        <v>328408.70920649997</v>
      </c>
      <c r="D354" s="146">
        <f t="shared" ref="D354" si="96">B354+C354</f>
        <v>345605.22587649996</v>
      </c>
      <c r="E354" s="148">
        <f t="shared" ref="E354" si="97">P354/1000</f>
        <v>724.79041000000007</v>
      </c>
      <c r="F354" s="149">
        <f t="shared" ref="F354" si="98">R354/1000</f>
        <v>52922.472430000002</v>
      </c>
      <c r="G354" s="144">
        <f t="shared" ref="G354" si="99">E354+F354</f>
        <v>53647.262840000003</v>
      </c>
      <c r="H354" s="145">
        <f t="shared" ref="H354" si="100">G354+D354</f>
        <v>399252.48871649994</v>
      </c>
      <c r="I354" s="14"/>
      <c r="N354" s="44">
        <v>17196516.670000002</v>
      </c>
      <c r="O354" s="44">
        <v>328408709.20649999</v>
      </c>
      <c r="P354" s="44">
        <v>724790.41</v>
      </c>
      <c r="Q354" s="45">
        <f t="shared" ref="Q354" si="101">+SUM(N354:P354)</f>
        <v>346330016.28650004</v>
      </c>
      <c r="R354" s="48">
        <v>52922472.43</v>
      </c>
      <c r="S354" s="45">
        <f t="shared" si="44"/>
        <v>399252488.71650004</v>
      </c>
      <c r="U354" s="128"/>
      <c r="V354" s="128"/>
    </row>
    <row r="355" spans="1:22" ht="16.5" customHeight="1">
      <c r="A355" s="15">
        <f t="shared" si="53"/>
        <v>43585</v>
      </c>
      <c r="B355" s="148">
        <f t="shared" ref="B355" si="102">N355/1000</f>
        <v>21686.799050000001</v>
      </c>
      <c r="C355" s="148">
        <f t="shared" ref="C355" si="103">O355/1000</f>
        <v>337933.01158019999</v>
      </c>
      <c r="D355" s="146">
        <f t="shared" ref="D355" si="104">B355+C355</f>
        <v>359619.81063019997</v>
      </c>
      <c r="E355" s="148">
        <f t="shared" ref="E355" si="105">P355/1000</f>
        <v>681.18286200000011</v>
      </c>
      <c r="F355" s="149">
        <f t="shared" ref="F355" si="106">R355/1000</f>
        <v>45106.705670000003</v>
      </c>
      <c r="G355" s="144">
        <f t="shared" ref="G355" si="107">E355+F355</f>
        <v>45787.888532000004</v>
      </c>
      <c r="H355" s="145">
        <f t="shared" ref="H355" si="108">G355+D355</f>
        <v>405407.69916219998</v>
      </c>
      <c r="I355" s="14"/>
      <c r="N355" s="44">
        <v>21686799.050000001</v>
      </c>
      <c r="O355" s="44">
        <v>337933011.58020002</v>
      </c>
      <c r="P355" s="44">
        <v>681182.86200000008</v>
      </c>
      <c r="Q355" s="45">
        <f t="shared" ref="Q355" si="109">+SUM(N355:P355)</f>
        <v>360300993.49220002</v>
      </c>
      <c r="R355" s="48">
        <v>45106705.670000002</v>
      </c>
      <c r="S355" s="45">
        <f t="shared" si="44"/>
        <v>405407699.16220003</v>
      </c>
      <c r="U355" s="128"/>
      <c r="V355" s="128"/>
    </row>
    <row r="356" spans="1:22" ht="16.5" customHeight="1">
      <c r="A356" s="15">
        <f t="shared" si="53"/>
        <v>43616</v>
      </c>
      <c r="B356" s="148">
        <f t="shared" ref="B356" si="110">N356/1000</f>
        <v>37909.299420000003</v>
      </c>
      <c r="C356" s="148">
        <f t="shared" ref="C356" si="111">O356/1000</f>
        <v>363326.0757253</v>
      </c>
      <c r="D356" s="146">
        <f t="shared" ref="D356" si="112">B356+C356</f>
        <v>401235.3751453</v>
      </c>
      <c r="E356" s="148">
        <f t="shared" ref="E356" si="113">P356/1000</f>
        <v>517.11001599999997</v>
      </c>
      <c r="F356" s="149">
        <f t="shared" ref="F356" si="114">R356/1000</f>
        <v>57877.174129999999</v>
      </c>
      <c r="G356" s="144">
        <f t="shared" ref="G356" si="115">E356+F356</f>
        <v>58394.284145999998</v>
      </c>
      <c r="H356" s="145">
        <f t="shared" ref="H356" si="116">G356+D356</f>
        <v>459629.65929129999</v>
      </c>
      <c r="I356" s="14"/>
      <c r="N356" s="44">
        <v>37909299.420000002</v>
      </c>
      <c r="O356" s="44">
        <v>363326075.72530001</v>
      </c>
      <c r="P356" s="44">
        <v>517110.016</v>
      </c>
      <c r="Q356" s="45">
        <f t="shared" ref="Q356" si="117">+SUM(N356:P356)</f>
        <v>401752485.1613</v>
      </c>
      <c r="R356" s="48">
        <v>57877174.130000003</v>
      </c>
      <c r="S356" s="45">
        <f t="shared" si="44"/>
        <v>459629659.2913</v>
      </c>
      <c r="U356" s="128"/>
      <c r="V356" s="128"/>
    </row>
    <row r="357" spans="1:22" ht="16.5" customHeight="1">
      <c r="A357" s="15">
        <f t="shared" si="53"/>
        <v>43646</v>
      </c>
      <c r="B357" s="148">
        <f t="shared" ref="B357" si="118">N357/1000</f>
        <v>31254.202929999999</v>
      </c>
      <c r="C357" s="148">
        <f t="shared" ref="C357" si="119">O357/1000</f>
        <v>280641.03754000005</v>
      </c>
      <c r="D357" s="146">
        <f t="shared" ref="D357" si="120">B357+C357</f>
        <v>311895.24047000008</v>
      </c>
      <c r="E357" s="148">
        <f t="shared" ref="E357" si="121">P357/1000</f>
        <v>764.37992600000007</v>
      </c>
      <c r="F357" s="149">
        <f t="shared" ref="F357" si="122">R357/1000</f>
        <v>55046.319150000003</v>
      </c>
      <c r="G357" s="144">
        <f t="shared" ref="G357" si="123">E357+F357</f>
        <v>55810.699076000004</v>
      </c>
      <c r="H357" s="145">
        <f t="shared" ref="H357" si="124">G357+D357</f>
        <v>367705.9395460001</v>
      </c>
      <c r="I357" s="14"/>
      <c r="N357" s="44">
        <v>31254202.93</v>
      </c>
      <c r="O357" s="44">
        <v>280641037.54000002</v>
      </c>
      <c r="P357" s="44">
        <v>764379.92600000009</v>
      </c>
      <c r="Q357" s="45">
        <f t="shared" ref="Q357" si="125">+SUM(N357:P357)</f>
        <v>312659620.39600003</v>
      </c>
      <c r="R357" s="48">
        <v>55046319.150000006</v>
      </c>
      <c r="S357" s="45">
        <f t="shared" si="44"/>
        <v>367705939.546</v>
      </c>
      <c r="U357" s="128"/>
      <c r="V357" s="128"/>
    </row>
    <row r="358" spans="1:22" ht="16.5" customHeight="1">
      <c r="A358" s="15">
        <f t="shared" si="53"/>
        <v>43677</v>
      </c>
      <c r="B358" s="148">
        <f t="shared" ref="B358" si="126">N358/1000</f>
        <v>49484.572359999998</v>
      </c>
      <c r="C358" s="148">
        <f t="shared" ref="C358" si="127">O358/1000</f>
        <v>308299.18560999999</v>
      </c>
      <c r="D358" s="146">
        <f t="shared" ref="D358" si="128">B358+C358</f>
        <v>357783.75796999998</v>
      </c>
      <c r="E358" s="148">
        <f t="shared" ref="E358" si="129">P358/1000</f>
        <v>871.23503000000005</v>
      </c>
      <c r="F358" s="149">
        <f t="shared" ref="F358" si="130">R358/1000</f>
        <v>49064.257370000007</v>
      </c>
      <c r="G358" s="144">
        <f t="shared" ref="G358" si="131">E358+F358</f>
        <v>49935.49240000001</v>
      </c>
      <c r="H358" s="145">
        <f t="shared" ref="H358" si="132">G358+D358</f>
        <v>407719.25036999997</v>
      </c>
      <c r="I358" s="14"/>
      <c r="N358" s="44">
        <v>49484572.359999999</v>
      </c>
      <c r="O358" s="44">
        <v>308299185.61000001</v>
      </c>
      <c r="P358" s="44">
        <v>871235.03</v>
      </c>
      <c r="Q358" s="45">
        <f t="shared" ref="Q358" si="133">+SUM(N358:P358)</f>
        <v>358654993</v>
      </c>
      <c r="R358" s="48">
        <v>49064257.370000005</v>
      </c>
      <c r="S358" s="45">
        <f t="shared" si="44"/>
        <v>407719250.37</v>
      </c>
      <c r="U358" s="128"/>
      <c r="V358" s="128"/>
    </row>
    <row r="359" spans="1:22" ht="16.5" customHeight="1">
      <c r="A359" s="15">
        <f t="shared" si="53"/>
        <v>43708</v>
      </c>
      <c r="B359" s="148">
        <f t="shared" ref="B359" si="134">N359/1000</f>
        <v>37790.905169999998</v>
      </c>
      <c r="C359" s="148">
        <f t="shared" ref="C359" si="135">O359/1000</f>
        <v>329813.635045</v>
      </c>
      <c r="D359" s="146">
        <f t="shared" ref="D359" si="136">B359+C359</f>
        <v>367604.54021499999</v>
      </c>
      <c r="E359" s="148">
        <f t="shared" ref="E359" si="137">P359/1000</f>
        <v>449.12291000000005</v>
      </c>
      <c r="F359" s="149">
        <f t="shared" ref="F359" si="138">R359/1000</f>
        <v>51572.523240000002</v>
      </c>
      <c r="G359" s="144">
        <f t="shared" ref="G359" si="139">E359+F359</f>
        <v>52021.64615</v>
      </c>
      <c r="H359" s="145">
        <f t="shared" ref="H359" si="140">G359+D359</f>
        <v>419626.18636499997</v>
      </c>
      <c r="I359" s="14"/>
      <c r="N359" s="44">
        <v>37790905.170000002</v>
      </c>
      <c r="O359" s="44">
        <v>329813635.04500002</v>
      </c>
      <c r="P359" s="44">
        <v>449122.91000000003</v>
      </c>
      <c r="Q359" s="45">
        <f t="shared" ref="Q359" si="141">+SUM(N359:P359)</f>
        <v>368053663.12500006</v>
      </c>
      <c r="R359" s="48">
        <v>51572523.240000002</v>
      </c>
      <c r="S359" s="45">
        <f t="shared" si="44"/>
        <v>419626186.36500007</v>
      </c>
      <c r="U359" s="128"/>
      <c r="V359" s="128"/>
    </row>
    <row r="360" spans="1:22" ht="16.5" customHeight="1">
      <c r="A360" s="15">
        <f t="shared" si="53"/>
        <v>43738</v>
      </c>
      <c r="B360" s="148">
        <f t="shared" ref="B360" si="142">N360/1000</f>
        <v>27847.033350000002</v>
      </c>
      <c r="C360" s="148">
        <f t="shared" ref="C360" si="143">O360/1000</f>
        <v>363337.57637999998</v>
      </c>
      <c r="D360" s="146">
        <f t="shared" ref="D360" si="144">B360+C360</f>
        <v>391184.60972999997</v>
      </c>
      <c r="E360" s="148">
        <f t="shared" ref="E360" si="145">P360/1000</f>
        <v>540.37471600000003</v>
      </c>
      <c r="F360" s="149">
        <f t="shared" ref="F360" si="146">R360/1000</f>
        <v>50508.363580000005</v>
      </c>
      <c r="G360" s="144">
        <f t="shared" ref="G360" si="147">E360+F360</f>
        <v>51048.738296000003</v>
      </c>
      <c r="H360" s="145">
        <f t="shared" ref="H360" si="148">G360+D360</f>
        <v>442233.34802599996</v>
      </c>
      <c r="I360" s="14"/>
      <c r="N360" s="44">
        <v>27847033.350000001</v>
      </c>
      <c r="O360" s="44">
        <v>363337576.38</v>
      </c>
      <c r="P360" s="44">
        <v>540374.71600000001</v>
      </c>
      <c r="Q360" s="45">
        <f t="shared" ref="Q360" si="149">+SUM(N360:P360)</f>
        <v>391724984.44600004</v>
      </c>
      <c r="R360" s="48">
        <v>50508363.580000006</v>
      </c>
      <c r="S360" s="45">
        <f t="shared" si="44"/>
        <v>442233348.02600002</v>
      </c>
      <c r="U360" s="128"/>
      <c r="V360" s="128"/>
    </row>
    <row r="361" spans="1:22" ht="16.5" customHeight="1">
      <c r="A361" s="15">
        <f t="shared" si="53"/>
        <v>43769</v>
      </c>
      <c r="B361" s="148">
        <f t="shared" ref="B361" si="150">N361/1000</f>
        <v>28833.118650000004</v>
      </c>
      <c r="C361" s="148">
        <f t="shared" ref="C361" si="151">O361/1000</f>
        <v>386762.71181000001</v>
      </c>
      <c r="D361" s="146">
        <f t="shared" ref="D361" si="152">B361+C361</f>
        <v>415595.83046000003</v>
      </c>
      <c r="E361" s="148">
        <f t="shared" ref="E361" si="153">P361/1000</f>
        <v>854.69805000000008</v>
      </c>
      <c r="F361" s="149">
        <f t="shared" ref="F361" si="154">R361/1000</f>
        <v>53039.98257</v>
      </c>
      <c r="G361" s="144">
        <f t="shared" ref="G361" si="155">E361+F361</f>
        <v>53894.680619999999</v>
      </c>
      <c r="H361" s="145">
        <f t="shared" ref="H361" si="156">G361+D361</f>
        <v>469490.51108000003</v>
      </c>
      <c r="I361" s="14"/>
      <c r="N361" s="44">
        <v>28833118.650000002</v>
      </c>
      <c r="O361" s="44">
        <v>386762711.81</v>
      </c>
      <c r="P361" s="44">
        <v>854698.05</v>
      </c>
      <c r="Q361" s="45">
        <f t="shared" ref="Q361" si="157">+SUM(N361:P361)</f>
        <v>416450528.50999999</v>
      </c>
      <c r="R361" s="48">
        <v>53039982.57</v>
      </c>
      <c r="S361" s="45">
        <f t="shared" si="44"/>
        <v>469490511.07999998</v>
      </c>
      <c r="U361" s="128"/>
      <c r="V361" s="128"/>
    </row>
    <row r="362" spans="1:22" ht="16.5" customHeight="1">
      <c r="A362" s="15">
        <f t="shared" si="53"/>
        <v>43799</v>
      </c>
      <c r="B362" s="148">
        <f t="shared" ref="B362" si="158">N362/1000</f>
        <v>16654.410970000001</v>
      </c>
      <c r="C362" s="148">
        <f t="shared" ref="C362" si="159">O362/1000</f>
        <v>349681.74294000003</v>
      </c>
      <c r="D362" s="146">
        <f t="shared" ref="D362" si="160">B362+C362</f>
        <v>366336.15391000005</v>
      </c>
      <c r="E362" s="148">
        <f t="shared" ref="E362" si="161">P362/1000</f>
        <v>423.82158600000002</v>
      </c>
      <c r="F362" s="149">
        <f t="shared" ref="F362" si="162">R362/1000</f>
        <v>42967.705050000004</v>
      </c>
      <c r="G362" s="144">
        <f t="shared" ref="G362" si="163">E362+F362</f>
        <v>43391.526636000002</v>
      </c>
      <c r="H362" s="145">
        <f t="shared" ref="H362" si="164">G362+D362</f>
        <v>409727.68054600008</v>
      </c>
      <c r="I362" s="14"/>
      <c r="N362" s="44">
        <v>16654410.970000001</v>
      </c>
      <c r="O362" s="44">
        <v>349681742.94</v>
      </c>
      <c r="P362" s="44">
        <v>423821.58600000001</v>
      </c>
      <c r="Q362" s="45">
        <f t="shared" ref="Q362" si="165">+SUM(N362:P362)</f>
        <v>366759975.49600005</v>
      </c>
      <c r="R362" s="48">
        <v>42967705.050000004</v>
      </c>
      <c r="S362" s="45">
        <f t="shared" si="44"/>
        <v>409727680.54600006</v>
      </c>
      <c r="U362" s="128"/>
      <c r="V362" s="128"/>
    </row>
    <row r="363" spans="1:22" ht="16.5" customHeight="1">
      <c r="A363" s="15">
        <f t="shared" si="53"/>
        <v>43830</v>
      </c>
      <c r="B363" s="148">
        <f t="shared" ref="B363" si="166">N363/1000</f>
        <v>29050.01785</v>
      </c>
      <c r="C363" s="148">
        <f t="shared" ref="C363" si="167">O363/1000</f>
        <v>321215.84594999999</v>
      </c>
      <c r="D363" s="146">
        <f t="shared" ref="D363" si="168">B363+C363</f>
        <v>350265.86379999999</v>
      </c>
      <c r="E363" s="148">
        <f t="shared" ref="E363" si="169">P363/1000</f>
        <v>452.50681600000007</v>
      </c>
      <c r="F363" s="149">
        <f t="shared" ref="F363" si="170">R363/1000</f>
        <v>43558.817490000001</v>
      </c>
      <c r="G363" s="144">
        <f t="shared" ref="G363" si="171">E363+F363</f>
        <v>44011.324306000002</v>
      </c>
      <c r="H363" s="145">
        <f t="shared" ref="H363" si="172">G363+D363</f>
        <v>394277.18810600002</v>
      </c>
      <c r="I363" s="14"/>
      <c r="N363" s="44">
        <v>29050017.850000001</v>
      </c>
      <c r="O363" s="44">
        <v>321215845.94999999</v>
      </c>
      <c r="P363" s="44">
        <v>452506.81600000005</v>
      </c>
      <c r="Q363" s="45">
        <f t="shared" ref="Q363" si="173">+SUM(N363:P363)</f>
        <v>350718370.616</v>
      </c>
      <c r="R363" s="48">
        <v>43558817.490000002</v>
      </c>
      <c r="S363" s="45">
        <f t="shared" si="44"/>
        <v>394277188.10600001</v>
      </c>
      <c r="U363" s="128"/>
      <c r="V363" s="128"/>
    </row>
    <row r="364" spans="1:22" ht="16.5" customHeight="1">
      <c r="A364" s="15">
        <f t="shared" si="53"/>
        <v>43861</v>
      </c>
      <c r="B364" s="148">
        <f t="shared" ref="B364" si="174">N364/1000</f>
        <v>18612.893100000001</v>
      </c>
      <c r="C364" s="148">
        <f t="shared" ref="C364" si="175">O364/1000</f>
        <v>405024.63925999997</v>
      </c>
      <c r="D364" s="146">
        <f t="shared" ref="D364" si="176">B364+C364</f>
        <v>423637.53235999995</v>
      </c>
      <c r="E364" s="148">
        <f t="shared" ref="E364" si="177">P364/1000</f>
        <v>573.65611000000001</v>
      </c>
      <c r="F364" s="149">
        <f t="shared" ref="F364" si="178">R364/1000</f>
        <v>49115.532230000004</v>
      </c>
      <c r="G364" s="144">
        <f t="shared" ref="G364" si="179">E364+F364</f>
        <v>49689.188340000008</v>
      </c>
      <c r="H364" s="145">
        <f t="shared" ref="H364" si="180">G364+D364</f>
        <v>473326.72069999995</v>
      </c>
      <c r="I364" s="14"/>
      <c r="N364" s="44">
        <v>18612893.100000001</v>
      </c>
      <c r="O364" s="44">
        <v>405024639.25999999</v>
      </c>
      <c r="P364" s="44">
        <v>573656.11</v>
      </c>
      <c r="Q364" s="45">
        <f t="shared" ref="Q364" si="181">+SUM(N364:P364)</f>
        <v>424211188.47000003</v>
      </c>
      <c r="R364" s="48">
        <v>49115532.230000004</v>
      </c>
      <c r="S364" s="45">
        <f t="shared" si="44"/>
        <v>473326720.70000005</v>
      </c>
      <c r="U364" s="128"/>
      <c r="V364" s="128"/>
    </row>
    <row r="365" spans="1:22" ht="16.5" customHeight="1">
      <c r="A365" s="15">
        <f t="shared" si="53"/>
        <v>43890</v>
      </c>
      <c r="B365" s="148">
        <f t="shared" ref="B365" si="182">N365/1000</f>
        <v>18263.809130000001</v>
      </c>
      <c r="C365" s="148">
        <f t="shared" ref="C365" si="183">O365/1000</f>
        <v>344600.91919400002</v>
      </c>
      <c r="D365" s="146">
        <f t="shared" ref="D365" si="184">B365+C365</f>
        <v>362864.72832400003</v>
      </c>
      <c r="E365" s="148">
        <f t="shared" ref="E365" si="185">P365/1000</f>
        <v>519.86614300000008</v>
      </c>
      <c r="F365" s="149">
        <f t="shared" ref="F365" si="186">R365/1000</f>
        <v>41419.448270000001</v>
      </c>
      <c r="G365" s="144">
        <f t="shared" ref="G365" si="187">E365+F365</f>
        <v>41939.314413</v>
      </c>
      <c r="H365" s="145">
        <f t="shared" ref="H365" si="188">G365+D365</f>
        <v>404804.04273700004</v>
      </c>
      <c r="I365" s="14"/>
      <c r="N365" s="44">
        <v>18263809.130000003</v>
      </c>
      <c r="O365" s="44">
        <v>344600919.19400001</v>
      </c>
      <c r="P365" s="44">
        <v>519866.14300000004</v>
      </c>
      <c r="Q365" s="45">
        <f t="shared" ref="Q365" si="189">+SUM(N365:P365)</f>
        <v>363384594.46700001</v>
      </c>
      <c r="R365" s="48">
        <v>41419448.270000003</v>
      </c>
      <c r="S365" s="45">
        <f t="shared" si="44"/>
        <v>404804042.73699999</v>
      </c>
      <c r="U365" s="128"/>
      <c r="V365" s="128"/>
    </row>
    <row r="366" spans="1:22" ht="16.5" customHeight="1">
      <c r="A366" s="15">
        <f t="shared" si="53"/>
        <v>43921</v>
      </c>
      <c r="B366" s="148">
        <f t="shared" ref="B366" si="190">N366/1000</f>
        <v>20675.565060000001</v>
      </c>
      <c r="C366" s="148">
        <f t="shared" ref="C366" si="191">O366/1000</f>
        <v>408997.71177600004</v>
      </c>
      <c r="D366" s="146">
        <f t="shared" ref="D366" si="192">B366+C366</f>
        <v>429673.27683600003</v>
      </c>
      <c r="E366" s="148">
        <f t="shared" ref="E366" si="193">P366/1000</f>
        <v>846.95518600000003</v>
      </c>
      <c r="F366" s="149">
        <f t="shared" ref="F366" si="194">R366/1000</f>
        <v>45611.706020000005</v>
      </c>
      <c r="G366" s="144">
        <f t="shared" ref="G366" si="195">E366+F366</f>
        <v>46458.661206000004</v>
      </c>
      <c r="H366" s="145">
        <f t="shared" ref="H366" si="196">G366+D366</f>
        <v>476131.93804200005</v>
      </c>
      <c r="I366" s="14"/>
      <c r="N366" s="44">
        <v>20675565.060000002</v>
      </c>
      <c r="O366" s="44">
        <v>408997711.77600002</v>
      </c>
      <c r="P366" s="44">
        <v>846955.18599999999</v>
      </c>
      <c r="Q366" s="45">
        <f t="shared" ref="Q366" si="197">+SUM(N366:P366)</f>
        <v>430520232.02200001</v>
      </c>
      <c r="R366" s="48">
        <v>45611706.020000003</v>
      </c>
      <c r="S366" s="45">
        <f t="shared" si="44"/>
        <v>476131938.042</v>
      </c>
      <c r="U366" s="128"/>
      <c r="V366" s="128"/>
    </row>
    <row r="367" spans="1:22" ht="16.5" customHeight="1">
      <c r="A367" s="15">
        <f t="shared" si="53"/>
        <v>43951</v>
      </c>
      <c r="B367" s="148">
        <f t="shared" ref="B367" si="198">N367/1000</f>
        <v>24538.67396</v>
      </c>
      <c r="C367" s="148">
        <f t="shared" ref="C367" si="199">O367/1000</f>
        <v>410365.18918600003</v>
      </c>
      <c r="D367" s="146">
        <f t="shared" ref="D367" si="200">B367+C367</f>
        <v>434903.86314600002</v>
      </c>
      <c r="E367" s="148">
        <f>P367/1000</f>
        <v>753.46346000000005</v>
      </c>
      <c r="F367" s="149">
        <f t="shared" ref="F367" si="201">R367/1000</f>
        <v>47209.419289999998</v>
      </c>
      <c r="G367" s="144">
        <f t="shared" ref="G367" si="202">E367+F367</f>
        <v>47962.882749999997</v>
      </c>
      <c r="H367" s="145">
        <f t="shared" ref="H367" si="203">G367+D367</f>
        <v>482866.74589600001</v>
      </c>
      <c r="I367" s="14"/>
      <c r="N367" s="44">
        <v>24538673.960000001</v>
      </c>
      <c r="O367" s="44">
        <v>410365189.18600005</v>
      </c>
      <c r="P367" s="44">
        <v>753463.46000000008</v>
      </c>
      <c r="Q367" s="45">
        <f t="shared" ref="Q367" si="204">+SUM(N367:P367)</f>
        <v>435657326.60600001</v>
      </c>
      <c r="R367" s="48">
        <v>47209419.289999999</v>
      </c>
      <c r="S367" s="45">
        <f t="shared" ref="S367:S371" si="205">Q367+R367</f>
        <v>482866745.89600003</v>
      </c>
      <c r="U367" s="128"/>
      <c r="V367" s="128"/>
    </row>
    <row r="368" spans="1:22" ht="16.5" customHeight="1">
      <c r="A368" s="15">
        <f t="shared" si="53"/>
        <v>43982</v>
      </c>
      <c r="B368" s="148">
        <f t="shared" ref="B368" si="206">N368/1000</f>
        <v>36218.63639</v>
      </c>
      <c r="C368" s="148">
        <f t="shared" ref="C368" si="207">O368/1000</f>
        <v>330052.63218399999</v>
      </c>
      <c r="D368" s="146">
        <f t="shared" ref="D368" si="208">B368+C368</f>
        <v>366271.26857399999</v>
      </c>
      <c r="E368" s="148">
        <f t="shared" ref="E368" si="209">P368/1000</f>
        <v>487.78566000000001</v>
      </c>
      <c r="F368" s="149">
        <f t="shared" ref="F368" si="210">R368/1000</f>
        <v>45231.501100000001</v>
      </c>
      <c r="G368" s="144">
        <f t="shared" ref="G368" si="211">E368+F368</f>
        <v>45719.286760000003</v>
      </c>
      <c r="H368" s="145">
        <f t="shared" ref="H368" si="212">G368+D368</f>
        <v>411990.55533399998</v>
      </c>
      <c r="I368" s="14"/>
      <c r="N368" s="44">
        <v>36218636.390000001</v>
      </c>
      <c r="O368" s="44">
        <v>330052632.18400002</v>
      </c>
      <c r="P368" s="44">
        <v>487785.66000000003</v>
      </c>
      <c r="Q368" s="45">
        <f t="shared" ref="Q368" si="213">+SUM(N368:P368)</f>
        <v>366759054.23400003</v>
      </c>
      <c r="R368" s="48">
        <v>45231501.100000001</v>
      </c>
      <c r="S368" s="45">
        <f t="shared" si="205"/>
        <v>411990555.33400005</v>
      </c>
      <c r="U368" s="128"/>
      <c r="V368" s="128"/>
    </row>
    <row r="369" spans="1:22" ht="16.5" customHeight="1">
      <c r="A369" s="15">
        <f t="shared" si="53"/>
        <v>44012</v>
      </c>
      <c r="B369" s="148">
        <f t="shared" ref="B369" si="214">N369/1000</f>
        <v>47397.068599999999</v>
      </c>
      <c r="C369" s="148">
        <f t="shared" ref="C369" si="215">O369/1000</f>
        <v>266104.03836000001</v>
      </c>
      <c r="D369" s="146">
        <f t="shared" ref="D369" si="216">B369+C369</f>
        <v>313501.10696</v>
      </c>
      <c r="E369" s="148">
        <f t="shared" ref="E369" si="217">P369/1000</f>
        <v>510.40510000000006</v>
      </c>
      <c r="F369" s="149">
        <f t="shared" ref="F369" si="218">R369/1000</f>
        <v>47650.430249999998</v>
      </c>
      <c r="G369" s="144">
        <f t="shared" ref="G369" si="219">E369+F369</f>
        <v>48160.835350000001</v>
      </c>
      <c r="H369" s="145">
        <f t="shared" ref="H369" si="220">G369+D369</f>
        <v>361661.94231000001</v>
      </c>
      <c r="I369" s="14"/>
      <c r="N369" s="44">
        <v>47397068.600000001</v>
      </c>
      <c r="O369" s="44">
        <v>266104038.36000001</v>
      </c>
      <c r="P369" s="44">
        <v>510405.10000000003</v>
      </c>
      <c r="Q369" s="45">
        <f t="shared" ref="Q369" si="221">+SUM(N369:P369)</f>
        <v>314011512.06000006</v>
      </c>
      <c r="R369" s="48">
        <v>47650430.25</v>
      </c>
      <c r="S369" s="45">
        <f t="shared" si="205"/>
        <v>361661942.31000006</v>
      </c>
      <c r="U369" s="128"/>
      <c r="V369" s="128"/>
    </row>
    <row r="370" spans="1:22" ht="16.5" customHeight="1">
      <c r="A370" s="15">
        <f t="shared" si="53"/>
        <v>44043</v>
      </c>
      <c r="B370" s="148">
        <f t="shared" ref="B370" si="222">N370/1000</f>
        <v>33422.189599999998</v>
      </c>
      <c r="C370" s="148">
        <f>O370/1000</f>
        <v>300727.16761800001</v>
      </c>
      <c r="D370" s="146">
        <f t="shared" ref="D370" si="223">B370+C370</f>
        <v>334149.35721799999</v>
      </c>
      <c r="E370" s="148">
        <f t="shared" ref="E370" si="224">P370/1000</f>
        <v>688.26357000000007</v>
      </c>
      <c r="F370" s="149">
        <f t="shared" ref="F370" si="225">R370/1000</f>
        <v>46412.266170000003</v>
      </c>
      <c r="G370" s="144">
        <f t="shared" ref="G370" si="226">E370+F370</f>
        <v>47100.529740000005</v>
      </c>
      <c r="H370" s="145">
        <f t="shared" ref="H370" si="227">G370+D370</f>
        <v>381249.88695800002</v>
      </c>
      <c r="I370" s="14"/>
      <c r="N370" s="44">
        <v>33422189.600000001</v>
      </c>
      <c r="O370" s="44">
        <v>300727167.61800003</v>
      </c>
      <c r="P370" s="44">
        <v>688263.57000000007</v>
      </c>
      <c r="Q370" s="45">
        <f t="shared" ref="Q370" si="228">+SUM(N370:P370)</f>
        <v>334837620.78800005</v>
      </c>
      <c r="R370" s="48">
        <v>46412266.170000002</v>
      </c>
      <c r="S370" s="45">
        <f t="shared" si="205"/>
        <v>381249886.95800006</v>
      </c>
      <c r="U370" s="128"/>
      <c r="V370" s="128"/>
    </row>
    <row r="371" spans="1:22" ht="16.5" customHeight="1">
      <c r="A371" s="15">
        <f t="shared" si="53"/>
        <v>44074</v>
      </c>
      <c r="B371" s="148">
        <f t="shared" ref="B371" si="229">N371/1000</f>
        <v>36082.982539999997</v>
      </c>
      <c r="C371" s="148">
        <f t="shared" ref="C371" si="230">O371/1000</f>
        <v>347253.82777199999</v>
      </c>
      <c r="D371" s="146">
        <f t="shared" ref="D371" si="231">B371+C371</f>
        <v>383336.81031199999</v>
      </c>
      <c r="E371" s="148">
        <f t="shared" ref="E371" si="232">P371/1000</f>
        <v>689.92624999999998</v>
      </c>
      <c r="F371" s="149">
        <f t="shared" ref="F371" si="233">R371/1000</f>
        <v>43509.257440000009</v>
      </c>
      <c r="G371" s="144">
        <f t="shared" ref="G371" si="234">E371+F371</f>
        <v>44199.183690000005</v>
      </c>
      <c r="H371" s="145">
        <f t="shared" ref="H371" si="235">G371+D371</f>
        <v>427535.99400199996</v>
      </c>
      <c r="I371" s="14"/>
      <c r="N371" s="44">
        <v>36082982.539999999</v>
      </c>
      <c r="O371" s="44">
        <v>347253827.77200001</v>
      </c>
      <c r="P371" s="44">
        <v>689926.25</v>
      </c>
      <c r="Q371" s="45">
        <f t="shared" ref="Q371" si="236">+SUM(N371:P371)</f>
        <v>384026736.56200004</v>
      </c>
      <c r="R371" s="48">
        <v>43509257.440000005</v>
      </c>
      <c r="S371" s="45">
        <f t="shared" si="205"/>
        <v>427535994.00200003</v>
      </c>
      <c r="U371" s="128"/>
      <c r="V371" s="128"/>
    </row>
    <row r="372" spans="1:22" ht="16.5" customHeight="1">
      <c r="A372" s="15">
        <f t="shared" si="53"/>
        <v>44104</v>
      </c>
      <c r="B372" s="148">
        <f t="shared" ref="B372" si="237">N372/1000</f>
        <v>52236.563600000001</v>
      </c>
      <c r="C372" s="148">
        <f t="shared" ref="C372" si="238">O372/1000</f>
        <v>423296.35280500003</v>
      </c>
      <c r="D372" s="146">
        <f t="shared" ref="D372" si="239">B372+C372</f>
        <v>475532.91640500003</v>
      </c>
      <c r="E372" s="148">
        <f t="shared" ref="E372" si="240">P372/1000</f>
        <v>790.59273400000006</v>
      </c>
      <c r="F372" s="149">
        <f t="shared" ref="F372" si="241">R372/1000</f>
        <v>39093.331570000002</v>
      </c>
      <c r="G372" s="144">
        <f t="shared" ref="G372" si="242">E372+F372</f>
        <v>39883.924304</v>
      </c>
      <c r="H372" s="145">
        <f t="shared" ref="H372" si="243">G372+D372</f>
        <v>515416.84070900001</v>
      </c>
      <c r="I372" s="14"/>
      <c r="N372" s="44">
        <v>52236563.600000001</v>
      </c>
      <c r="O372" s="44">
        <v>423296352.80500001</v>
      </c>
      <c r="P372" s="44">
        <v>790592.73400000005</v>
      </c>
      <c r="Q372" s="45">
        <f t="shared" ref="Q372" si="244">+SUM(N372:P372)</f>
        <v>476323509.13900006</v>
      </c>
      <c r="R372" s="48">
        <v>39093331.57</v>
      </c>
      <c r="S372" s="45">
        <f t="shared" ref="S372" si="245">Q372+R372</f>
        <v>515416840.70900005</v>
      </c>
      <c r="U372" s="128"/>
      <c r="V372" s="128"/>
    </row>
    <row r="373" spans="1:22" ht="16.5" customHeight="1">
      <c r="A373" s="15">
        <f t="shared" si="53"/>
        <v>44135</v>
      </c>
      <c r="B373" s="148">
        <f t="shared" ref="B373" si="246">N373/1000</f>
        <v>37610.46761</v>
      </c>
      <c r="C373" s="148">
        <f t="shared" ref="C373" si="247">O373/1000</f>
        <v>484024.77272300003</v>
      </c>
      <c r="D373" s="146">
        <f t="shared" ref="D373" si="248">B373+C373</f>
        <v>521635.24033300002</v>
      </c>
      <c r="E373" s="148">
        <f t="shared" ref="E373" si="249">P373/1000</f>
        <v>535.32644400000004</v>
      </c>
      <c r="F373" s="149">
        <f t="shared" ref="F373" si="250">R373/1000</f>
        <v>42530.126090000005</v>
      </c>
      <c r="G373" s="144">
        <f t="shared" ref="G373" si="251">E373+F373</f>
        <v>43065.452534000004</v>
      </c>
      <c r="H373" s="145">
        <f t="shared" ref="H373" si="252">G373+D373</f>
        <v>564700.69286700001</v>
      </c>
      <c r="I373" s="14"/>
      <c r="N373" s="44">
        <v>37610467.609999999</v>
      </c>
      <c r="O373" s="44">
        <v>484024772.72300005</v>
      </c>
      <c r="P373" s="44">
        <v>535326.44400000002</v>
      </c>
      <c r="Q373" s="45">
        <f t="shared" ref="Q373" si="253">+SUM(N373:P373)</f>
        <v>522170566.77700007</v>
      </c>
      <c r="R373" s="48">
        <v>42530126.090000004</v>
      </c>
      <c r="S373" s="45">
        <f t="shared" ref="S373" si="254">Q373+R373</f>
        <v>564700692.8670001</v>
      </c>
      <c r="U373" s="128"/>
      <c r="V373" s="128"/>
    </row>
    <row r="374" spans="1:22" ht="16.5" customHeight="1">
      <c r="A374" s="15">
        <f t="shared" si="53"/>
        <v>44165</v>
      </c>
      <c r="B374" s="148">
        <f t="shared" ref="B374" si="255">N374/1000</f>
        <v>26828.414760000003</v>
      </c>
      <c r="C374" s="148">
        <f t="shared" ref="C374" si="256">O374/1000</f>
        <v>525685.02309699997</v>
      </c>
      <c r="D374" s="146">
        <f t="shared" ref="D374" si="257">B374+C374</f>
        <v>552513.43785699992</v>
      </c>
      <c r="E374" s="148">
        <f t="shared" ref="E374" si="258">P374/1000</f>
        <v>556.91407200000003</v>
      </c>
      <c r="F374" s="149">
        <f t="shared" ref="F374" si="259">R374/1000</f>
        <v>45026.946950000005</v>
      </c>
      <c r="G374" s="144">
        <f t="shared" ref="G374" si="260">E374+F374</f>
        <v>45583.861022000005</v>
      </c>
      <c r="H374" s="145">
        <f t="shared" ref="H374" si="261">G374+D374</f>
        <v>598097.29887899989</v>
      </c>
      <c r="I374" s="14"/>
      <c r="N374" s="44">
        <v>26828414.760000002</v>
      </c>
      <c r="O374" s="44">
        <v>525685023.097</v>
      </c>
      <c r="P374" s="44">
        <v>556914.07200000004</v>
      </c>
      <c r="Q374" s="45">
        <f t="shared" ref="Q374" si="262">+SUM(N374:P374)</f>
        <v>553070351.92900002</v>
      </c>
      <c r="R374" s="48">
        <v>45026946.950000003</v>
      </c>
      <c r="S374" s="45">
        <f t="shared" ref="S374" si="263">Q374+R374</f>
        <v>598097298.87900007</v>
      </c>
      <c r="U374" s="128"/>
      <c r="V374" s="128"/>
    </row>
    <row r="375" spans="1:22" ht="16.5" customHeight="1">
      <c r="A375" s="15">
        <f t="shared" si="53"/>
        <v>44196</v>
      </c>
      <c r="B375" s="148">
        <f t="shared" ref="B375" si="264">N375/1000</f>
        <v>31157.77116</v>
      </c>
      <c r="C375" s="148">
        <f t="shared" ref="C375" si="265">O375/1000</f>
        <v>479223.52637500002</v>
      </c>
      <c r="D375" s="146">
        <f t="shared" ref="D375" si="266">B375+C375</f>
        <v>510381.29753500002</v>
      </c>
      <c r="E375" s="148">
        <f t="shared" ref="E375" si="267">P375/1000</f>
        <v>885.43183099999999</v>
      </c>
      <c r="F375" s="149">
        <f t="shared" ref="F375" si="268">R375/1000</f>
        <v>49189.239010000005</v>
      </c>
      <c r="G375" s="144">
        <f t="shared" ref="G375" si="269">E375+F375</f>
        <v>50074.670841000006</v>
      </c>
      <c r="H375" s="145">
        <f t="shared" ref="H375" si="270">G375+D375</f>
        <v>560455.96837600006</v>
      </c>
      <c r="I375" s="14"/>
      <c r="N375" s="44">
        <v>31157771.16</v>
      </c>
      <c r="O375" s="44">
        <v>479223526.375</v>
      </c>
      <c r="P375" s="44">
        <v>885431.83100000001</v>
      </c>
      <c r="Q375" s="45">
        <f t="shared" ref="Q375" si="271">+SUM(N375:P375)</f>
        <v>511266729.366</v>
      </c>
      <c r="R375" s="48">
        <v>49189239.010000005</v>
      </c>
      <c r="S375" s="45">
        <f t="shared" ref="S375" si="272">Q375+R375</f>
        <v>560455968.37600005</v>
      </c>
      <c r="U375" s="128"/>
      <c r="V375" s="128"/>
    </row>
    <row r="376" spans="1:22" ht="16.5" customHeight="1">
      <c r="A376" s="15">
        <f t="shared" si="53"/>
        <v>44227</v>
      </c>
      <c r="B376" s="148">
        <f t="shared" ref="B376" si="273">N376/1000</f>
        <v>20423.83021</v>
      </c>
      <c r="C376" s="148">
        <f t="shared" ref="C376" si="274">O376/1000</f>
        <v>418679.63248000003</v>
      </c>
      <c r="D376" s="146">
        <f t="shared" ref="D376" si="275">B376+C376</f>
        <v>439103.46269000001</v>
      </c>
      <c r="E376" s="148">
        <f t="shared" ref="E376" si="276">P376/1000</f>
        <v>663.50594599999999</v>
      </c>
      <c r="F376" s="149">
        <f t="shared" ref="F376" si="277">R376/1000</f>
        <v>34864.407899999998</v>
      </c>
      <c r="G376" s="144">
        <f t="shared" ref="G376" si="278">E376+F376</f>
        <v>35527.913845999996</v>
      </c>
      <c r="H376" s="145">
        <f t="shared" ref="H376" si="279">G376+D376</f>
        <v>474631.376536</v>
      </c>
      <c r="I376" s="14"/>
      <c r="N376" s="44">
        <v>20423830.210000001</v>
      </c>
      <c r="O376" s="44">
        <v>418679632.48000002</v>
      </c>
      <c r="P376" s="44">
        <v>663505.946</v>
      </c>
      <c r="Q376" s="45">
        <f t="shared" ref="Q376" si="280">+SUM(N376:P376)</f>
        <v>439766968.63599998</v>
      </c>
      <c r="R376" s="48">
        <v>34864407.899999999</v>
      </c>
      <c r="S376" s="45">
        <f t="shared" ref="S376" si="281">Q376+R376</f>
        <v>474631376.53599995</v>
      </c>
      <c r="U376" s="128"/>
      <c r="V376" s="128"/>
    </row>
    <row r="377" spans="1:22" ht="16.5" customHeight="1">
      <c r="A377" s="15">
        <f t="shared" si="53"/>
        <v>44255</v>
      </c>
      <c r="B377" s="148">
        <f t="shared" ref="B377" si="282">N377/1000</f>
        <v>26790.489320000001</v>
      </c>
      <c r="C377" s="148">
        <f t="shared" ref="C377" si="283">O377/1000</f>
        <v>457289.76968999999</v>
      </c>
      <c r="D377" s="146">
        <f t="shared" ref="D377" si="284">B377+C377</f>
        <v>484080.25900999998</v>
      </c>
      <c r="E377" s="148">
        <f t="shared" ref="E377" si="285">P377/1000</f>
        <v>1027.8537060000001</v>
      </c>
      <c r="F377" s="149">
        <f t="shared" ref="F377" si="286">R377/1000</f>
        <v>36855.428209999998</v>
      </c>
      <c r="G377" s="144">
        <f t="shared" ref="G377" si="287">E377+F377</f>
        <v>37883.281916</v>
      </c>
      <c r="H377" s="145">
        <f t="shared" ref="H377" si="288">G377+D377</f>
        <v>521963.54092599999</v>
      </c>
      <c r="I377" s="14"/>
      <c r="N377" s="44">
        <v>26790489.32</v>
      </c>
      <c r="O377" s="44">
        <v>457289769.69</v>
      </c>
      <c r="P377" s="44">
        <v>1027853.706</v>
      </c>
      <c r="Q377" s="45">
        <f t="shared" ref="Q377" si="289">+SUM(N377:P377)</f>
        <v>485108112.71599996</v>
      </c>
      <c r="R377" s="48">
        <v>36855428.210000001</v>
      </c>
      <c r="S377" s="45">
        <f t="shared" ref="S377" si="290">Q377+R377</f>
        <v>521963540.92599994</v>
      </c>
      <c r="U377" s="128"/>
      <c r="V377" s="128"/>
    </row>
    <row r="378" spans="1:22" ht="16.5" customHeight="1">
      <c r="A378" s="15">
        <f t="shared" si="53"/>
        <v>44286</v>
      </c>
      <c r="B378" s="148">
        <f t="shared" ref="B378" si="291">N378/1000</f>
        <v>29756.63596</v>
      </c>
      <c r="C378" s="148">
        <f t="shared" ref="C378" si="292">O378/1000</f>
        <v>432428.20491000003</v>
      </c>
      <c r="D378" s="146">
        <f t="shared" ref="D378" si="293">B378+C378</f>
        <v>462184.84087000001</v>
      </c>
      <c r="E378" s="148">
        <f t="shared" ref="E378" si="294">P378/1000</f>
        <v>1408.7281800000001</v>
      </c>
      <c r="F378" s="149">
        <f t="shared" ref="F378" si="295">R378/1000</f>
        <v>47354.811929999996</v>
      </c>
      <c r="G378" s="144">
        <f t="shared" ref="G378" si="296">E378+F378</f>
        <v>48763.540109999994</v>
      </c>
      <c r="H378" s="145">
        <f t="shared" ref="H378" si="297">G378+D378</f>
        <v>510948.38098000002</v>
      </c>
      <c r="I378" s="14"/>
      <c r="N378" s="44">
        <v>29756635.960000001</v>
      </c>
      <c r="O378" s="44">
        <v>432428204.91000003</v>
      </c>
      <c r="P378" s="44">
        <v>1408728.1800000002</v>
      </c>
      <c r="Q378" s="45">
        <f t="shared" ref="Q378" si="298">+SUM(N378:P378)</f>
        <v>463593569.05000001</v>
      </c>
      <c r="R378" s="48">
        <v>47354811.93</v>
      </c>
      <c r="S378" s="45">
        <f t="shared" ref="S378" si="299">Q378+R378</f>
        <v>510948380.98000002</v>
      </c>
      <c r="U378" s="128"/>
      <c r="V378" s="128"/>
    </row>
    <row r="379" spans="1:22" ht="16.5" customHeight="1">
      <c r="A379" s="15">
        <f t="shared" si="53"/>
        <v>44316</v>
      </c>
      <c r="B379" s="148">
        <f t="shared" ref="B379" si="300">N379/1000</f>
        <v>30209.769909999999</v>
      </c>
      <c r="C379" s="148">
        <f t="shared" ref="C379" si="301">O379/1000</f>
        <v>429340.49179</v>
      </c>
      <c r="D379" s="146">
        <f t="shared" ref="D379" si="302">B379+C379</f>
        <v>459550.26169999997</v>
      </c>
      <c r="E379" s="148">
        <f t="shared" ref="E379" si="303">P379/1000</f>
        <v>1563.1255160000001</v>
      </c>
      <c r="F379" s="149">
        <f t="shared" ref="F379" si="304">R379/1000</f>
        <v>38955.14157</v>
      </c>
      <c r="G379" s="144">
        <f t="shared" ref="G379" si="305">E379+F379</f>
        <v>40518.267086</v>
      </c>
      <c r="H379" s="145">
        <f t="shared" ref="H379" si="306">G379+D379</f>
        <v>500068.52878599998</v>
      </c>
      <c r="I379" s="14"/>
      <c r="N379" s="44">
        <v>30209769.91</v>
      </c>
      <c r="O379" s="44">
        <v>429340491.79000002</v>
      </c>
      <c r="P379" s="44">
        <v>1563125.5160000001</v>
      </c>
      <c r="Q379" s="45">
        <f t="shared" ref="Q379" si="307">+SUM(N379:P379)</f>
        <v>461113387.21600002</v>
      </c>
      <c r="R379" s="48">
        <v>38955141.57</v>
      </c>
      <c r="S379" s="45">
        <f t="shared" ref="S379" si="308">Q379+R379</f>
        <v>500068528.78600001</v>
      </c>
      <c r="U379" s="128"/>
      <c r="V379" s="128"/>
    </row>
    <row r="380" spans="1:22" ht="16.5" customHeight="1">
      <c r="A380" s="15">
        <f t="shared" si="53"/>
        <v>44347</v>
      </c>
      <c r="B380" s="148">
        <f t="shared" ref="B380" si="309">N380/1000</f>
        <v>26510.695600000003</v>
      </c>
      <c r="C380" s="148">
        <f t="shared" ref="C380" si="310">O380/1000</f>
        <v>299955.54787999997</v>
      </c>
      <c r="D380" s="146">
        <f t="shared" ref="D380" si="311">B380+C380</f>
        <v>326466.24347999995</v>
      </c>
      <c r="E380" s="148">
        <f t="shared" ref="E380" si="312">P380/1000</f>
        <v>1196.5586000000001</v>
      </c>
      <c r="F380" s="149">
        <f t="shared" ref="F380" si="313">R380/1000</f>
        <v>37197.971669999999</v>
      </c>
      <c r="G380" s="144">
        <f t="shared" ref="G380" si="314">E380+F380</f>
        <v>38394.530269999996</v>
      </c>
      <c r="H380" s="145">
        <f t="shared" ref="H380" si="315">G380+D380</f>
        <v>364860.77374999993</v>
      </c>
      <c r="I380" s="14"/>
      <c r="N380" s="44">
        <v>26510695.600000001</v>
      </c>
      <c r="O380" s="44">
        <v>299955547.88</v>
      </c>
      <c r="P380" s="44">
        <v>1196558.6000000001</v>
      </c>
      <c r="Q380" s="45">
        <f t="shared" ref="Q380" si="316">+SUM(N380:P380)</f>
        <v>327662802.08000004</v>
      </c>
      <c r="R380" s="48">
        <v>37197971.670000002</v>
      </c>
      <c r="S380" s="45">
        <f t="shared" ref="S380" si="317">Q380+R380</f>
        <v>364860773.75000006</v>
      </c>
      <c r="U380" s="128"/>
      <c r="V380" s="128"/>
    </row>
    <row r="381" spans="1:22" ht="16.5" customHeight="1">
      <c r="A381" s="15">
        <f t="shared" si="53"/>
        <v>44377</v>
      </c>
      <c r="B381" s="148">
        <f t="shared" ref="B381" si="318">N381/1000</f>
        <v>34435.14086</v>
      </c>
      <c r="C381" s="148">
        <f t="shared" ref="C381" si="319">O381/1000</f>
        <v>357279.08442300005</v>
      </c>
      <c r="D381" s="146">
        <f t="shared" ref="D381" si="320">B381+C381</f>
        <v>391714.22528300004</v>
      </c>
      <c r="E381" s="148">
        <f t="shared" ref="E381" si="321">P381/1000</f>
        <v>1641.4267550000002</v>
      </c>
      <c r="F381" s="149">
        <f t="shared" ref="F381" si="322">R381/1000</f>
        <v>38669.399890000001</v>
      </c>
      <c r="G381" s="144">
        <f t="shared" ref="G381" si="323">E381+F381</f>
        <v>40310.826645000001</v>
      </c>
      <c r="H381" s="145">
        <f t="shared" ref="H381" si="324">G381+D381</f>
        <v>432025.05192800006</v>
      </c>
      <c r="I381" s="14"/>
      <c r="N381" s="44">
        <v>34435140.859999999</v>
      </c>
      <c r="O381" s="44">
        <v>357279084.42300004</v>
      </c>
      <c r="P381" s="44">
        <v>1641426.7550000001</v>
      </c>
      <c r="Q381" s="45">
        <f t="shared" ref="Q381" si="325">+SUM(N381:P381)</f>
        <v>393355652.03800005</v>
      </c>
      <c r="R381" s="48">
        <v>38669399.890000001</v>
      </c>
      <c r="S381" s="45">
        <f t="shared" ref="S381" si="326">Q381+R381</f>
        <v>432025051.92800003</v>
      </c>
      <c r="U381" s="128"/>
      <c r="V381" s="128"/>
    </row>
    <row r="382" spans="1:22" ht="16.5" customHeight="1">
      <c r="A382" s="15">
        <f t="shared" si="53"/>
        <v>44408</v>
      </c>
      <c r="B382" s="148">
        <f t="shared" ref="B382" si="327">N382/1000</f>
        <v>37031.738890000001</v>
      </c>
      <c r="C382" s="148">
        <f t="shared" ref="C382" si="328">O382/1000</f>
        <v>330479.83441000001</v>
      </c>
      <c r="D382" s="146">
        <f t="shared" ref="D382" si="329">B382+C382</f>
        <v>367511.57329999999</v>
      </c>
      <c r="E382" s="148">
        <f t="shared" ref="E382" si="330">P382/1000</f>
        <v>1407.2736</v>
      </c>
      <c r="F382" s="149">
        <f t="shared" ref="F382" si="331">R382/1000</f>
        <v>46887.240210000004</v>
      </c>
      <c r="G382" s="144">
        <f t="shared" ref="G382" si="332">E382+F382</f>
        <v>48294.513810000004</v>
      </c>
      <c r="H382" s="145">
        <f t="shared" ref="H382" si="333">G382+D382</f>
        <v>415806.08710999996</v>
      </c>
      <c r="I382" s="14"/>
      <c r="N382" s="44">
        <v>37031738.890000001</v>
      </c>
      <c r="O382" s="44">
        <v>330479834.41000003</v>
      </c>
      <c r="P382" s="44">
        <v>1407273.6</v>
      </c>
      <c r="Q382" s="45">
        <f t="shared" ref="Q382" si="334">+SUM(N382:P382)</f>
        <v>368918846.90000004</v>
      </c>
      <c r="R382" s="48">
        <v>46887240.210000001</v>
      </c>
      <c r="S382" s="45">
        <f t="shared" ref="S382" si="335">Q382+R382</f>
        <v>415806087.11000001</v>
      </c>
      <c r="U382" s="128"/>
      <c r="V382" s="128"/>
    </row>
    <row r="383" spans="1:22" ht="16.5" customHeight="1">
      <c r="A383" s="15">
        <f t="shared" si="53"/>
        <v>44439</v>
      </c>
      <c r="B383" s="148">
        <f t="shared" ref="B383" si="336">N383/1000</f>
        <v>34676.023719999997</v>
      </c>
      <c r="C383" s="148">
        <f t="shared" ref="C383" si="337">O383/1000</f>
        <v>351914.45517999999</v>
      </c>
      <c r="D383" s="146">
        <f t="shared" ref="D383" si="338">B383+C383</f>
        <v>386590.47889999999</v>
      </c>
      <c r="E383" s="148">
        <f t="shared" ref="E383" si="339">P383/1000</f>
        <v>2157.4944</v>
      </c>
      <c r="F383" s="149">
        <f t="shared" ref="F383" si="340">R383/1000</f>
        <v>49588.521950000002</v>
      </c>
      <c r="G383" s="144">
        <f t="shared" ref="G383" si="341">E383+F383</f>
        <v>51746.016350000005</v>
      </c>
      <c r="H383" s="145">
        <f t="shared" ref="H383" si="342">G383+D383</f>
        <v>438336.49524999998</v>
      </c>
      <c r="I383" s="14"/>
      <c r="N383" s="44">
        <v>34676023.719999999</v>
      </c>
      <c r="O383" s="44">
        <v>351914455.18000001</v>
      </c>
      <c r="P383" s="44">
        <v>2157494.4</v>
      </c>
      <c r="Q383" s="45">
        <f t="shared" ref="Q383" si="343">+SUM(N383:P383)</f>
        <v>388747973.29999995</v>
      </c>
      <c r="R383" s="48">
        <v>49588521.950000003</v>
      </c>
      <c r="S383" s="45">
        <f t="shared" ref="S383" si="344">Q383+R383</f>
        <v>438336495.24999994</v>
      </c>
      <c r="U383" s="128"/>
      <c r="V383" s="128"/>
    </row>
    <row r="384" spans="1:22" ht="16.5" customHeight="1">
      <c r="A384" s="15">
        <f t="shared" si="53"/>
        <v>44469</v>
      </c>
      <c r="B384" s="148">
        <f t="shared" ref="B384" si="345">N384/1000</f>
        <v>42555.102810000004</v>
      </c>
      <c r="C384" s="148">
        <f t="shared" ref="C384" si="346">O384/1000</f>
        <v>381786.36514000007</v>
      </c>
      <c r="D384" s="146">
        <f t="shared" ref="D384" si="347">B384+C384</f>
        <v>424341.46795000008</v>
      </c>
      <c r="E384" s="148">
        <f t="shared" ref="E384" si="348">P384/1000</f>
        <v>1956.85616</v>
      </c>
      <c r="F384" s="149">
        <f t="shared" ref="F384" si="349">R384/1000</f>
        <v>51235.05947</v>
      </c>
      <c r="G384" s="144">
        <f t="shared" ref="G384" si="350">E384+F384</f>
        <v>53191.915630000003</v>
      </c>
      <c r="H384" s="145">
        <f t="shared" ref="H384" si="351">G384+D384</f>
        <v>477533.38358000008</v>
      </c>
      <c r="I384" s="14"/>
      <c r="N384" s="44">
        <v>42555102.810000002</v>
      </c>
      <c r="O384" s="44">
        <v>381786365.14000005</v>
      </c>
      <c r="P384" s="44">
        <v>1956856.1600000001</v>
      </c>
      <c r="Q384" s="45">
        <f t="shared" ref="Q384" si="352">+SUM(N384:P384)</f>
        <v>426298324.11000007</v>
      </c>
      <c r="R384" s="48">
        <v>51235059.469999999</v>
      </c>
      <c r="S384" s="45">
        <f t="shared" ref="S384" si="353">Q384+R384</f>
        <v>477533383.58000004</v>
      </c>
      <c r="U384" s="128"/>
      <c r="V384" s="128"/>
    </row>
    <row r="385" spans="1:22" ht="16.5" customHeight="1">
      <c r="A385" s="15">
        <f t="shared" si="53"/>
        <v>44500</v>
      </c>
      <c r="B385" s="148">
        <f t="shared" ref="B385" si="354">N385/1000</f>
        <v>34504.006110000002</v>
      </c>
      <c r="C385" s="148">
        <f t="shared" ref="C385" si="355">O385/1000</f>
        <v>519519.51529499999</v>
      </c>
      <c r="D385" s="146">
        <f t="shared" ref="D385" si="356">B385+C385</f>
        <v>554023.52140500001</v>
      </c>
      <c r="E385" s="148">
        <f t="shared" ref="E385" si="357">P385/1000</f>
        <v>1892.5368900000001</v>
      </c>
      <c r="F385" s="149">
        <f t="shared" ref="F385" si="358">R385/1000</f>
        <v>48425.14731</v>
      </c>
      <c r="G385" s="144">
        <f t="shared" ref="G385" si="359">E385+F385</f>
        <v>50317.684200000003</v>
      </c>
      <c r="H385" s="145">
        <f t="shared" ref="H385" si="360">G385+D385</f>
        <v>604341.20560500002</v>
      </c>
      <c r="I385" s="14"/>
      <c r="N385" s="44">
        <v>34504006.109999999</v>
      </c>
      <c r="O385" s="44">
        <v>519519515.29500002</v>
      </c>
      <c r="P385" s="44">
        <v>1892536.8900000001</v>
      </c>
      <c r="Q385" s="45">
        <f t="shared" ref="Q385" si="361">+SUM(N385:P385)</f>
        <v>555916058.29499996</v>
      </c>
      <c r="R385" s="48">
        <v>48425147.310000002</v>
      </c>
      <c r="S385" s="45">
        <f t="shared" ref="S385" si="362">Q385+R385</f>
        <v>604341205.60500002</v>
      </c>
      <c r="U385" s="128"/>
      <c r="V385" s="128"/>
    </row>
    <row r="386" spans="1:22" ht="16.5" customHeight="1">
      <c r="A386" s="15">
        <f t="shared" si="53"/>
        <v>44530</v>
      </c>
      <c r="B386" s="148">
        <f t="shared" ref="B386" si="363">N386/1000</f>
        <v>28370.001769999999</v>
      </c>
      <c r="C386" s="148">
        <f t="shared" ref="C386" si="364">O386/1000</f>
        <v>545914.88225000002</v>
      </c>
      <c r="D386" s="146">
        <f t="shared" ref="D386" si="365">B386+C386</f>
        <v>574284.88402</v>
      </c>
      <c r="E386" s="148">
        <f t="shared" ref="E386" si="366">P386/1000</f>
        <v>2609.3188700000001</v>
      </c>
      <c r="F386" s="149">
        <f t="shared" ref="F386" si="367">R386/1000</f>
        <v>55023.031390000004</v>
      </c>
      <c r="G386" s="144">
        <f t="shared" ref="G386" si="368">E386+F386</f>
        <v>57632.350260000007</v>
      </c>
      <c r="H386" s="145">
        <f t="shared" ref="H386" si="369">G386+D386</f>
        <v>631917.23427999998</v>
      </c>
      <c r="I386" s="14"/>
      <c r="N386" s="44">
        <v>28370001.77</v>
      </c>
      <c r="O386" s="44">
        <v>545914882.25</v>
      </c>
      <c r="P386" s="44">
        <v>2609318.87</v>
      </c>
      <c r="Q386" s="45">
        <f t="shared" ref="Q386" si="370">+SUM(N386:P386)</f>
        <v>576894202.88999999</v>
      </c>
      <c r="R386" s="48">
        <v>55023031.390000001</v>
      </c>
      <c r="S386" s="45">
        <f t="shared" ref="S386" si="371">Q386+R386</f>
        <v>631917234.27999997</v>
      </c>
      <c r="U386" s="128"/>
      <c r="V386" s="128"/>
    </row>
    <row r="387" spans="1:22" ht="16.5" customHeight="1">
      <c r="A387" s="15">
        <f t="shared" si="53"/>
        <v>44561</v>
      </c>
      <c r="B387" s="148">
        <f t="shared" ref="B387" si="372">N387/1000</f>
        <v>18683.700650000002</v>
      </c>
      <c r="C387" s="148">
        <f t="shared" ref="C387" si="373">O387/1000</f>
        <v>706769.96612999996</v>
      </c>
      <c r="D387" s="146">
        <f t="shared" ref="D387" si="374">B387+C387</f>
        <v>725453.66677999997</v>
      </c>
      <c r="E387" s="148">
        <f t="shared" ref="E387" si="375">P387/1000</f>
        <v>1837.1599000000001</v>
      </c>
      <c r="F387" s="149">
        <f t="shared" ref="F387" si="376">R387/1000</f>
        <v>74700.523540000009</v>
      </c>
      <c r="G387" s="144">
        <f t="shared" ref="G387" si="377">E387+F387</f>
        <v>76537.683440000008</v>
      </c>
      <c r="H387" s="145">
        <f t="shared" ref="H387" si="378">G387+D387</f>
        <v>801991.35022000002</v>
      </c>
      <c r="I387" s="14"/>
      <c r="N387" s="44">
        <v>18683700.650000002</v>
      </c>
      <c r="O387" s="44">
        <v>706769966.13</v>
      </c>
      <c r="P387" s="44">
        <v>1837159.9000000001</v>
      </c>
      <c r="Q387" s="45">
        <f t="shared" ref="Q387" si="379">+SUM(N387:P387)</f>
        <v>727290826.67999995</v>
      </c>
      <c r="R387" s="48">
        <v>74700523.540000007</v>
      </c>
      <c r="S387" s="45">
        <f t="shared" ref="S387" si="380">Q387+R387</f>
        <v>801991350.21999991</v>
      </c>
      <c r="U387" s="128"/>
      <c r="V387" s="128"/>
    </row>
    <row r="388" spans="1:22" ht="16.5" customHeight="1">
      <c r="A388" s="15">
        <f t="shared" si="53"/>
        <v>44592</v>
      </c>
      <c r="B388" s="148">
        <f t="shared" ref="B388" si="381">N388/1000</f>
        <v>15478.023130000001</v>
      </c>
      <c r="C388" s="148">
        <f t="shared" ref="C388" si="382">O388/1000</f>
        <v>676292.15873999998</v>
      </c>
      <c r="D388" s="146">
        <f t="shared" ref="D388" si="383">B388+C388</f>
        <v>691770.18186999997</v>
      </c>
      <c r="E388" s="148">
        <f t="shared" ref="E388" si="384">P388/1000</f>
        <v>1424.2436200000002</v>
      </c>
      <c r="F388" s="149">
        <f t="shared" ref="F388" si="385">R388/1000</f>
        <v>52425.681520000006</v>
      </c>
      <c r="G388" s="144">
        <f t="shared" ref="G388" si="386">E388+F388</f>
        <v>53849.925140000007</v>
      </c>
      <c r="H388" s="145">
        <f t="shared" ref="H388" si="387">G388+D388</f>
        <v>745620.10700999992</v>
      </c>
      <c r="I388" s="14"/>
      <c r="N388" s="44">
        <v>15478023.130000001</v>
      </c>
      <c r="O388" s="44">
        <v>676292158.74000001</v>
      </c>
      <c r="P388" s="44">
        <v>1424243.62</v>
      </c>
      <c r="Q388" s="45">
        <f t="shared" ref="Q388" si="388">+SUM(N388:P388)</f>
        <v>693194425.49000001</v>
      </c>
      <c r="R388" s="48">
        <v>52425681.520000003</v>
      </c>
      <c r="S388" s="45">
        <f t="shared" ref="S388" si="389">Q388+R388</f>
        <v>745620107.00999999</v>
      </c>
      <c r="U388" s="128"/>
      <c r="V388" s="128"/>
    </row>
    <row r="389" spans="1:22" ht="16.5" customHeight="1">
      <c r="A389" s="15">
        <f t="shared" si="53"/>
        <v>44620</v>
      </c>
      <c r="B389" s="148">
        <f t="shared" ref="B389" si="390">N389/1000</f>
        <v>22012.41734</v>
      </c>
      <c r="C389" s="148">
        <f t="shared" ref="C389" si="391">O389/1000</f>
        <v>749022.54683000001</v>
      </c>
      <c r="D389" s="146">
        <f t="shared" ref="D389" si="392">B389+C389</f>
        <v>771034.96417000005</v>
      </c>
      <c r="E389" s="148">
        <f t="shared" ref="E389" si="393">P389/1000</f>
        <v>1827.5489100000002</v>
      </c>
      <c r="F389" s="149">
        <f t="shared" ref="F389" si="394">R389/1000</f>
        <v>50148.42628</v>
      </c>
      <c r="G389" s="144">
        <f t="shared" ref="G389" si="395">E389+F389</f>
        <v>51975.975189999997</v>
      </c>
      <c r="H389" s="145">
        <f t="shared" ref="H389" si="396">G389+D389</f>
        <v>823010.93936000008</v>
      </c>
      <c r="I389" s="14"/>
      <c r="N389" s="44">
        <v>22012417.34</v>
      </c>
      <c r="O389" s="44">
        <v>749022546.83000004</v>
      </c>
      <c r="P389" s="44">
        <v>1827548.9100000001</v>
      </c>
      <c r="Q389" s="45">
        <f t="shared" ref="Q389" si="397">+SUM(N389:P389)</f>
        <v>772862513.08000004</v>
      </c>
      <c r="R389" s="48">
        <v>50148426.280000001</v>
      </c>
      <c r="S389" s="45">
        <f t="shared" ref="S389" si="398">Q389+R389</f>
        <v>823010939.36000001</v>
      </c>
      <c r="U389" s="128"/>
      <c r="V389" s="128"/>
    </row>
    <row r="390" spans="1:22" ht="16.5" customHeight="1">
      <c r="A390" s="15">
        <f t="shared" si="53"/>
        <v>44651</v>
      </c>
      <c r="B390" s="148">
        <f t="shared" ref="B390" si="399">N390/1000</f>
        <v>21062.94469</v>
      </c>
      <c r="C390" s="148">
        <f t="shared" ref="C390" si="400">O390/1000</f>
        <v>826605.86894000007</v>
      </c>
      <c r="D390" s="146">
        <f t="shared" ref="D390" si="401">B390+C390</f>
        <v>847668.81363000011</v>
      </c>
      <c r="E390" s="148">
        <f t="shared" ref="E390" si="402">P390/1000</f>
        <v>2239.4869600000002</v>
      </c>
      <c r="F390" s="149">
        <f t="shared" ref="F390" si="403">R390/1000</f>
        <v>59307.126459999999</v>
      </c>
      <c r="G390" s="144">
        <f t="shared" ref="G390" si="404">E390+F390</f>
        <v>61546.613420000001</v>
      </c>
      <c r="H390" s="145">
        <f t="shared" ref="H390" si="405">G390+D390</f>
        <v>909215.42705000006</v>
      </c>
      <c r="I390" s="14"/>
      <c r="N390" s="44">
        <v>21062944.690000001</v>
      </c>
      <c r="O390" s="44">
        <v>826605868.94000006</v>
      </c>
      <c r="P390" s="44">
        <v>2239486.96</v>
      </c>
      <c r="Q390" s="45">
        <f t="shared" ref="Q390" si="406">+SUM(N390:P390)</f>
        <v>849908300.59000015</v>
      </c>
      <c r="R390" s="48">
        <v>59307126.460000001</v>
      </c>
      <c r="S390" s="45">
        <f t="shared" ref="S390" si="407">Q390+R390</f>
        <v>909215427.05000019</v>
      </c>
      <c r="U390" s="128"/>
      <c r="V390" s="128"/>
    </row>
    <row r="391" spans="1:22" ht="16.5" customHeight="1">
      <c r="A391" s="15">
        <f t="shared" si="53"/>
        <v>44681</v>
      </c>
      <c r="B391" s="148">
        <f t="shared" ref="B391" si="408">N391/1000</f>
        <v>22265.952229999999</v>
      </c>
      <c r="C391" s="148">
        <f t="shared" ref="C391" si="409">O391/1000</f>
        <v>661602.96137680009</v>
      </c>
      <c r="D391" s="146">
        <f t="shared" ref="D391" si="410">B391+C391</f>
        <v>683868.91360680014</v>
      </c>
      <c r="E391" s="148">
        <f t="shared" ref="E391" si="411">P391/1000</f>
        <v>1806.92327</v>
      </c>
      <c r="F391" s="149">
        <f t="shared" ref="F391" si="412">R391/1000</f>
        <v>42439.338090000005</v>
      </c>
      <c r="G391" s="144">
        <f t="shared" ref="G391" si="413">E391+F391</f>
        <v>44246.261360000004</v>
      </c>
      <c r="H391" s="145">
        <f t="shared" ref="H391" si="414">G391+D391</f>
        <v>728115.17496680014</v>
      </c>
      <c r="I391" s="14"/>
      <c r="N391" s="44">
        <v>22265952.23</v>
      </c>
      <c r="O391" s="44">
        <v>661602961.37680006</v>
      </c>
      <c r="P391" s="44">
        <v>1806923.27</v>
      </c>
      <c r="Q391" s="45">
        <f t="shared" ref="Q391" si="415">+SUM(N391:P391)</f>
        <v>685675836.87680006</v>
      </c>
      <c r="R391" s="48">
        <v>42439338.090000004</v>
      </c>
      <c r="S391" s="45">
        <f t="shared" ref="S391" si="416">Q391+R391</f>
        <v>728115174.96680009</v>
      </c>
      <c r="U391" s="128"/>
      <c r="V391" s="128"/>
    </row>
    <row r="392" spans="1:22" ht="16.5" customHeight="1">
      <c r="A392" s="15">
        <f t="shared" si="53"/>
        <v>44712</v>
      </c>
      <c r="B392" s="148">
        <f t="shared" ref="B392" si="417">N392/1000</f>
        <v>21021.983900000003</v>
      </c>
      <c r="C392" s="148">
        <f t="shared" ref="C392" si="418">O392/1000</f>
        <v>626562.42026100005</v>
      </c>
      <c r="D392" s="146">
        <f t="shared" ref="D392" si="419">B392+C392</f>
        <v>647584.40416100004</v>
      </c>
      <c r="E392" s="148">
        <f t="shared" ref="E392" si="420">P392/1000</f>
        <v>2285.1686400000003</v>
      </c>
      <c r="F392" s="149">
        <f t="shared" ref="F392" si="421">R392/1000</f>
        <v>54232.270730000004</v>
      </c>
      <c r="G392" s="144">
        <f t="shared" ref="G392" si="422">E392+F392</f>
        <v>56517.439370000007</v>
      </c>
      <c r="H392" s="145">
        <f t="shared" ref="H392" si="423">G392+D392</f>
        <v>704101.84353100008</v>
      </c>
      <c r="I392" s="14"/>
      <c r="N392" s="44">
        <v>21021983.900000002</v>
      </c>
      <c r="O392" s="44">
        <v>626562420.26100004</v>
      </c>
      <c r="P392" s="44">
        <v>2285168.6400000001</v>
      </c>
      <c r="Q392" s="45">
        <f t="shared" ref="Q392" si="424">+SUM(N392:P392)</f>
        <v>649869572.801</v>
      </c>
      <c r="R392" s="48">
        <v>54232270.730000004</v>
      </c>
      <c r="S392" s="45">
        <f t="shared" ref="S392" si="425">Q392+R392</f>
        <v>704101843.53100002</v>
      </c>
      <c r="U392" s="128"/>
      <c r="V392" s="128"/>
    </row>
    <row r="393" spans="1:22" ht="16.5" customHeight="1">
      <c r="A393" s="15">
        <f t="shared" si="53"/>
        <v>44742</v>
      </c>
      <c r="B393" s="148">
        <f t="shared" ref="B393" si="426">N393/1000</f>
        <v>22002.880659999999</v>
      </c>
      <c r="C393" s="148">
        <f t="shared" ref="C393" si="427">O393/1000</f>
        <v>654079.04461340001</v>
      </c>
      <c r="D393" s="146">
        <f t="shared" ref="D393" si="428">B393+C393</f>
        <v>676081.92527340003</v>
      </c>
      <c r="E393" s="148">
        <f t="shared" ref="E393" si="429">P393/1000</f>
        <v>2860.7618299999999</v>
      </c>
      <c r="F393" s="149">
        <f t="shared" ref="F393" si="430">R393/1000</f>
        <v>66612.464930000002</v>
      </c>
      <c r="G393" s="144">
        <f t="shared" ref="G393" si="431">E393+F393</f>
        <v>69473.226760000005</v>
      </c>
      <c r="H393" s="145">
        <f t="shared" ref="H393" si="432">G393+D393</f>
        <v>745555.15203340002</v>
      </c>
      <c r="I393" s="14"/>
      <c r="N393" s="44">
        <v>22002880.66</v>
      </c>
      <c r="O393" s="44">
        <v>654079044.61339998</v>
      </c>
      <c r="P393" s="44">
        <v>2860761.83</v>
      </c>
      <c r="Q393" s="45">
        <f t="shared" ref="Q393" si="433">+SUM(N393:P393)</f>
        <v>678942687.10339999</v>
      </c>
      <c r="R393" s="48">
        <v>66612464.93</v>
      </c>
      <c r="S393" s="45">
        <f t="shared" ref="S393" si="434">Q393+R393</f>
        <v>745555152.03339994</v>
      </c>
      <c r="U393" s="128"/>
      <c r="V393" s="128"/>
    </row>
    <row r="394" spans="1:22" ht="16.5" customHeight="1">
      <c r="A394" s="15">
        <f t="shared" si="53"/>
        <v>44773</v>
      </c>
      <c r="B394" s="148">
        <f t="shared" ref="B394" si="435">N394/1000</f>
        <v>21869.347810000003</v>
      </c>
      <c r="C394" s="148">
        <f t="shared" ref="C394" si="436">O394/1000</f>
        <v>504048.49329300004</v>
      </c>
      <c r="D394" s="146">
        <f t="shared" ref="D394" si="437">B394+C394</f>
        <v>525917.84110299998</v>
      </c>
      <c r="E394" s="148">
        <f t="shared" ref="E394" si="438">P394/1000</f>
        <v>1891.8948400000002</v>
      </c>
      <c r="F394" s="149">
        <f t="shared" ref="F394" si="439">R394/1000</f>
        <v>68230.910233999995</v>
      </c>
      <c r="G394" s="144">
        <f t="shared" ref="G394" si="440">E394+F394</f>
        <v>70122.805073999989</v>
      </c>
      <c r="H394" s="145">
        <f t="shared" ref="H394" si="441">G394+D394</f>
        <v>596040.64617700002</v>
      </c>
      <c r="I394" s="14"/>
      <c r="N394" s="44">
        <v>21869347.810000002</v>
      </c>
      <c r="O394" s="44">
        <v>504048493.29300004</v>
      </c>
      <c r="P394" s="44">
        <v>1891894.84</v>
      </c>
      <c r="Q394" s="45">
        <f t="shared" ref="Q394" si="442">+SUM(N394:P394)</f>
        <v>527809735.94300002</v>
      </c>
      <c r="R394" s="48">
        <v>68230910.233999997</v>
      </c>
      <c r="S394" s="45">
        <f t="shared" ref="S394" si="443">Q394+R394</f>
        <v>596040646.17700005</v>
      </c>
      <c r="U394" s="128"/>
      <c r="V394" s="128"/>
    </row>
    <row r="395" spans="1:22" ht="16.5" customHeight="1">
      <c r="A395" s="15">
        <f t="shared" si="53"/>
        <v>44804</v>
      </c>
      <c r="B395" s="148">
        <f t="shared" ref="B395" si="444">N395/1000</f>
        <v>19713.754780000003</v>
      </c>
      <c r="C395" s="148">
        <f t="shared" ref="C395" si="445">O395/1000</f>
        <v>576768.73143619997</v>
      </c>
      <c r="D395" s="146">
        <f t="shared" ref="D395" si="446">B395+C395</f>
        <v>596482.48621619993</v>
      </c>
      <c r="E395" s="148">
        <f t="shared" ref="E395" si="447">P395/1000</f>
        <v>1993.1667399999999</v>
      </c>
      <c r="F395" s="149">
        <f t="shared" ref="F395" si="448">R395/1000</f>
        <v>74304.787432099998</v>
      </c>
      <c r="G395" s="144">
        <f t="shared" ref="G395" si="449">E395+F395</f>
        <v>76297.954172099999</v>
      </c>
      <c r="H395" s="145">
        <f t="shared" ref="H395" si="450">G395+D395</f>
        <v>672780.44038829999</v>
      </c>
      <c r="I395" s="14"/>
      <c r="N395" s="44">
        <v>19713754.780000001</v>
      </c>
      <c r="O395" s="44">
        <v>576768731.43620002</v>
      </c>
      <c r="P395" s="44">
        <v>1993166.74</v>
      </c>
      <c r="Q395" s="45">
        <f t="shared" ref="Q395" si="451">+SUM(N395:P395)</f>
        <v>598475652.9562</v>
      </c>
      <c r="R395" s="48">
        <v>74304787.432099998</v>
      </c>
      <c r="S395" s="45">
        <f t="shared" ref="S395" si="452">Q395+R395</f>
        <v>672780440.38829994</v>
      </c>
      <c r="U395" s="128"/>
      <c r="V395" s="128"/>
    </row>
    <row r="396" spans="1:22" ht="16.5" customHeight="1">
      <c r="A396" s="15">
        <f t="shared" si="53"/>
        <v>44834</v>
      </c>
      <c r="B396" s="148">
        <f t="shared" ref="B396" si="453">N396/1000</f>
        <v>23433.59678</v>
      </c>
      <c r="C396" s="148">
        <f t="shared" ref="C396" si="454">O396/1000</f>
        <v>737328.74568779999</v>
      </c>
      <c r="D396" s="146">
        <f t="shared" ref="D396" si="455">B396+C396</f>
        <v>760762.34246780002</v>
      </c>
      <c r="E396" s="148">
        <f t="shared" ref="E396" si="456">P396/1000</f>
        <v>2181.0440800000001</v>
      </c>
      <c r="F396" s="149">
        <f t="shared" ref="F396" si="457">R396/1000</f>
        <v>67731.5635492</v>
      </c>
      <c r="G396" s="144">
        <f t="shared" ref="G396" si="458">E396+F396</f>
        <v>69912.607629200007</v>
      </c>
      <c r="H396" s="145">
        <f t="shared" ref="H396" si="459">G396+D396</f>
        <v>830674.95009699999</v>
      </c>
      <c r="I396" s="14"/>
      <c r="N396" s="44">
        <v>23433596.780000001</v>
      </c>
      <c r="O396" s="44">
        <v>737328745.68780005</v>
      </c>
      <c r="P396" s="44">
        <v>2181044.08</v>
      </c>
      <c r="Q396" s="45">
        <f t="shared" ref="Q396" si="460">+SUM(N396:P396)</f>
        <v>762943386.54780006</v>
      </c>
      <c r="R396" s="48">
        <v>67731563.549199998</v>
      </c>
      <c r="S396" s="45">
        <f t="shared" ref="S396" si="461">Q396+R396</f>
        <v>830674950.09700012</v>
      </c>
      <c r="U396" s="128"/>
      <c r="V396" s="128"/>
    </row>
    <row r="397" spans="1:22" ht="16.5" customHeight="1">
      <c r="A397" s="15">
        <f t="shared" si="53"/>
        <v>44865</v>
      </c>
      <c r="B397" s="148">
        <f t="shared" ref="B397" si="462">N397/1000</f>
        <v>18355.317560000003</v>
      </c>
      <c r="C397" s="148">
        <f t="shared" ref="C397" si="463">O397/1000</f>
        <v>793335.88362400013</v>
      </c>
      <c r="D397" s="146">
        <f t="shared" ref="D397" si="464">B397+C397</f>
        <v>811691.20118400012</v>
      </c>
      <c r="E397" s="148">
        <f t="shared" ref="E397" si="465">P397/1000</f>
        <v>1057.98161</v>
      </c>
      <c r="F397" s="149">
        <f t="shared" ref="F397" si="466">R397/1000</f>
        <v>58881.619120000003</v>
      </c>
      <c r="G397" s="144">
        <f t="shared" ref="G397" si="467">E397+F397</f>
        <v>59939.600730000006</v>
      </c>
      <c r="H397" s="145">
        <f t="shared" ref="H397" si="468">G397+D397</f>
        <v>871630.80191400019</v>
      </c>
      <c r="I397" s="14"/>
      <c r="N397" s="44">
        <v>18355317.560000002</v>
      </c>
      <c r="O397" s="44">
        <v>793335883.62400007</v>
      </c>
      <c r="P397" s="44">
        <v>1057981.6100000001</v>
      </c>
      <c r="Q397" s="45">
        <f t="shared" ref="Q397" si="469">+SUM(N397:P397)</f>
        <v>812749182.79400003</v>
      </c>
      <c r="R397" s="48">
        <v>58881619.120000005</v>
      </c>
      <c r="S397" s="45">
        <f t="shared" ref="S397" si="470">Q397+R397</f>
        <v>871630801.91400003</v>
      </c>
      <c r="U397" s="128"/>
      <c r="V397" s="128"/>
    </row>
    <row r="398" spans="1:22" ht="16.5" customHeight="1">
      <c r="A398" s="15">
        <f t="shared" si="53"/>
        <v>44895</v>
      </c>
      <c r="B398" s="148">
        <f t="shared" ref="B398" si="471">N398/1000</f>
        <v>17921.15164</v>
      </c>
      <c r="C398" s="148">
        <f t="shared" ref="C398" si="472">O398/1000</f>
        <v>828049.99295660004</v>
      </c>
      <c r="D398" s="146">
        <f t="shared" ref="D398" si="473">B398+C398</f>
        <v>845971.14459660009</v>
      </c>
      <c r="E398" s="148">
        <f t="shared" ref="E398" si="474">P398/1000</f>
        <v>2460.9863500000001</v>
      </c>
      <c r="F398" s="149">
        <f t="shared" ref="F398" si="475">R398/1000</f>
        <v>52328.3844971</v>
      </c>
      <c r="G398" s="144">
        <f t="shared" ref="G398" si="476">E398+F398</f>
        <v>54789.370847099999</v>
      </c>
      <c r="H398" s="145">
        <f t="shared" ref="H398" si="477">G398+D398</f>
        <v>900760.51544370013</v>
      </c>
      <c r="I398" s="14"/>
      <c r="N398" s="44">
        <v>17921151.640000001</v>
      </c>
      <c r="O398" s="44">
        <v>828049992.95660007</v>
      </c>
      <c r="P398" s="44">
        <v>2460986.35</v>
      </c>
      <c r="Q398" s="45">
        <f t="shared" ref="Q398" si="478">+SUM(N398:P398)</f>
        <v>848432130.94660008</v>
      </c>
      <c r="R398" s="48">
        <v>52328384.497100003</v>
      </c>
      <c r="S398" s="45">
        <f t="shared" ref="S398" si="479">Q398+R398</f>
        <v>900760515.44370008</v>
      </c>
      <c r="U398" s="128"/>
      <c r="V398" s="128"/>
    </row>
    <row r="399" spans="1:22" ht="16.5" customHeight="1">
      <c r="A399" s="15">
        <f t="shared" si="53"/>
        <v>44926</v>
      </c>
      <c r="B399" s="148">
        <f t="shared" ref="B399" si="480">N399/1000</f>
        <v>8777.2560199999989</v>
      </c>
      <c r="C399" s="148">
        <f t="shared" ref="C399" si="481">O399/1000</f>
        <v>642443.12594479998</v>
      </c>
      <c r="D399" s="146">
        <f t="shared" ref="D399" si="482">B399+C399</f>
        <v>651220.38196479995</v>
      </c>
      <c r="E399" s="148">
        <f t="shared" ref="E399" si="483">P399/1000</f>
        <v>1977.4088300000001</v>
      </c>
      <c r="F399" s="149">
        <f t="shared" ref="F399" si="484">R399/1000</f>
        <v>63310.412285600003</v>
      </c>
      <c r="G399" s="144">
        <f t="shared" ref="G399" si="485">E399+F399</f>
        <v>65287.821115600003</v>
      </c>
      <c r="H399" s="145">
        <f t="shared" ref="H399" si="486">G399+D399</f>
        <v>716508.20308039989</v>
      </c>
      <c r="I399" s="14"/>
      <c r="N399" s="44">
        <v>8777256.0199999996</v>
      </c>
      <c r="O399" s="44">
        <v>642443125.94480002</v>
      </c>
      <c r="P399" s="44">
        <v>1977408.83</v>
      </c>
      <c r="Q399" s="45">
        <f t="shared" ref="Q399" si="487">+SUM(N399:P399)</f>
        <v>653197790.79480004</v>
      </c>
      <c r="R399" s="48">
        <v>63310412.285600007</v>
      </c>
      <c r="S399" s="45">
        <f t="shared" ref="S399" si="488">Q399+R399</f>
        <v>716508203.08039999</v>
      </c>
      <c r="U399" s="128"/>
      <c r="V399" s="128"/>
    </row>
    <row r="400" spans="1:22" ht="16.5" customHeight="1">
      <c r="A400" s="15">
        <f t="shared" si="53"/>
        <v>44957</v>
      </c>
      <c r="B400" s="148">
        <f t="shared" ref="B400" si="489">N400/1000</f>
        <v>10699.71384</v>
      </c>
      <c r="C400" s="148">
        <f t="shared" ref="C400" si="490">O400/1000</f>
        <v>542206.57023790001</v>
      </c>
      <c r="D400" s="146">
        <f t="shared" ref="D400" si="491">B400+C400</f>
        <v>552906.2840779</v>
      </c>
      <c r="E400" s="148">
        <f t="shared" ref="E400" si="492">P400/1000</f>
        <v>1371.91624</v>
      </c>
      <c r="F400" s="149">
        <f t="shared" ref="F400" si="493">R400/1000</f>
        <v>61175.147775500001</v>
      </c>
      <c r="G400" s="144">
        <f t="shared" ref="G400" si="494">E400+F400</f>
        <v>62547.0640155</v>
      </c>
      <c r="H400" s="145">
        <f t="shared" ref="H400" si="495">G400+D400</f>
        <v>615453.34809340001</v>
      </c>
      <c r="I400" s="14"/>
      <c r="N400" s="44">
        <v>10699713.84</v>
      </c>
      <c r="O400" s="44">
        <v>542206570.23790002</v>
      </c>
      <c r="P400" s="44">
        <v>1371916.24</v>
      </c>
      <c r="Q400" s="45">
        <f t="shared" ref="Q400" si="496">+SUM(N400:P400)</f>
        <v>554278200.31790006</v>
      </c>
      <c r="R400" s="48">
        <v>61175147.7755</v>
      </c>
      <c r="S400" s="45">
        <f t="shared" ref="S400" si="497">Q400+R400</f>
        <v>615453348.0934</v>
      </c>
      <c r="U400" s="128"/>
      <c r="V400" s="128"/>
    </row>
    <row r="401" spans="1:22" ht="16.5" customHeight="1">
      <c r="A401" s="15">
        <f t="shared" si="53"/>
        <v>44985</v>
      </c>
      <c r="B401" s="148">
        <f t="shared" ref="B401" si="498">N401/1000</f>
        <v>11672.035760000001</v>
      </c>
      <c r="C401" s="148">
        <f t="shared" ref="C401" si="499">O401/1000</f>
        <v>448928.11065000005</v>
      </c>
      <c r="D401" s="146">
        <f t="shared" ref="D401" si="500">B401+C401</f>
        <v>460600.14641000004</v>
      </c>
      <c r="E401" s="148">
        <f t="shared" ref="E401" si="501">P401/1000</f>
        <v>1857.87979</v>
      </c>
      <c r="F401" s="149">
        <f t="shared" ref="F401" si="502">R401/1000</f>
        <v>51891.894772400003</v>
      </c>
      <c r="G401" s="144">
        <f t="shared" ref="G401" si="503">E401+F401</f>
        <v>53749.774562400002</v>
      </c>
      <c r="H401" s="145">
        <f t="shared" ref="H401" si="504">G401+D401</f>
        <v>514349.92097240005</v>
      </c>
      <c r="I401" s="14"/>
      <c r="N401" s="44">
        <v>11672035.76</v>
      </c>
      <c r="O401" s="44">
        <v>448928110.65000004</v>
      </c>
      <c r="P401" s="44">
        <v>1857879.79</v>
      </c>
      <c r="Q401" s="45">
        <f t="shared" ref="Q401" si="505">+SUM(N401:P401)</f>
        <v>462458026.20000005</v>
      </c>
      <c r="R401" s="48">
        <v>51891894.772399999</v>
      </c>
      <c r="S401" s="45">
        <f t="shared" ref="S401" si="506">Q401+R401</f>
        <v>514349920.97240007</v>
      </c>
      <c r="U401" s="128"/>
      <c r="V401" s="128"/>
    </row>
    <row r="402" spans="1:22" ht="16.5" customHeight="1">
      <c r="A402" s="15">
        <f t="shared" si="53"/>
        <v>45016</v>
      </c>
      <c r="B402" s="148">
        <f t="shared" ref="B402" si="507">N402/1000</f>
        <v>15695.264580000001</v>
      </c>
      <c r="C402" s="148">
        <f t="shared" ref="C402" si="508">O402/1000</f>
        <v>600474.02877200011</v>
      </c>
      <c r="D402" s="146">
        <f t="shared" ref="D402" si="509">B402+C402</f>
        <v>616169.29335200007</v>
      </c>
      <c r="E402" s="148">
        <f t="shared" ref="E402" si="510">P402/1000</f>
        <v>1965.4687000000001</v>
      </c>
      <c r="F402" s="149">
        <f t="shared" ref="F402" si="511">R402/1000</f>
        <v>57115.113838500001</v>
      </c>
      <c r="G402" s="144">
        <f t="shared" ref="G402" si="512">E402+F402</f>
        <v>59080.582538499999</v>
      </c>
      <c r="H402" s="145">
        <f t="shared" ref="H402" si="513">G402+D402</f>
        <v>675249.87589050003</v>
      </c>
      <c r="I402" s="14"/>
      <c r="N402" s="44">
        <v>15695264.58</v>
      </c>
      <c r="O402" s="44">
        <v>600474028.77200007</v>
      </c>
      <c r="P402" s="44">
        <v>1965468.7000000002</v>
      </c>
      <c r="Q402" s="45">
        <f t="shared" ref="Q402" si="514">+SUM(N402:P402)</f>
        <v>618134762.05200016</v>
      </c>
      <c r="R402" s="48">
        <v>57115113.838500001</v>
      </c>
      <c r="S402" s="45">
        <f t="shared" ref="S402" si="515">Q402+R402</f>
        <v>675249875.89050019</v>
      </c>
      <c r="U402" s="128"/>
      <c r="V402" s="128"/>
    </row>
    <row r="403" spans="1:22" ht="16.5" customHeight="1">
      <c r="A403" s="15">
        <f t="shared" si="53"/>
        <v>45046</v>
      </c>
      <c r="B403" s="148">
        <f t="shared" ref="B403" si="516">N403/1000</f>
        <v>17993.38378</v>
      </c>
      <c r="C403" s="148">
        <f t="shared" ref="C403" si="517">O403/1000</f>
        <v>535916.53954290005</v>
      </c>
      <c r="D403" s="146">
        <f t="shared" ref="D403" si="518">B403+C403</f>
        <v>553909.92332290008</v>
      </c>
      <c r="E403" s="148">
        <f t="shared" ref="E403" si="519">P403/1000</f>
        <v>2306.9863999999998</v>
      </c>
      <c r="F403" s="149">
        <f t="shared" ref="F403" si="520">R403/1000</f>
        <v>61141.330874800005</v>
      </c>
      <c r="G403" s="144">
        <f t="shared" ref="G403" si="521">E403+F403</f>
        <v>63448.317274800007</v>
      </c>
      <c r="H403" s="145">
        <f t="shared" ref="H403" si="522">G403+D403</f>
        <v>617358.24059770012</v>
      </c>
      <c r="I403" s="14"/>
      <c r="N403" s="44">
        <v>17993383.780000001</v>
      </c>
      <c r="O403" s="44">
        <v>535916539.54290003</v>
      </c>
      <c r="P403" s="44">
        <v>2306986.4</v>
      </c>
      <c r="Q403" s="45">
        <f t="shared" ref="Q403" si="523">+SUM(N403:P403)</f>
        <v>556216909.72290003</v>
      </c>
      <c r="R403" s="48">
        <v>61141330.874800004</v>
      </c>
      <c r="S403" s="45">
        <f t="shared" ref="S403" si="524">Q403+R403</f>
        <v>617358240.5977</v>
      </c>
      <c r="U403" s="128"/>
      <c r="V403" s="128"/>
    </row>
    <row r="404" spans="1:22" ht="16.5" customHeight="1">
      <c r="A404" s="15">
        <f t="shared" si="53"/>
        <v>45077</v>
      </c>
      <c r="B404" s="148">
        <f t="shared" ref="B404" si="525">N404/1000</f>
        <v>18792.396100000002</v>
      </c>
      <c r="C404" s="148">
        <f t="shared" ref="C404" si="526">O404/1000</f>
        <v>466333.9051947</v>
      </c>
      <c r="D404" s="146">
        <f t="shared" ref="D404" si="527">B404+C404</f>
        <v>485126.30129470001</v>
      </c>
      <c r="E404" s="148">
        <f t="shared" ref="E404" si="528">P404/1000</f>
        <v>1918.1714999999999</v>
      </c>
      <c r="F404" s="149">
        <f t="shared" ref="F404" si="529">R404/1000</f>
        <v>60343.542285299998</v>
      </c>
      <c r="G404" s="144">
        <f t="shared" ref="G404" si="530">E404+F404</f>
        <v>62261.713785299995</v>
      </c>
      <c r="H404" s="145">
        <f t="shared" ref="H404" si="531">G404+D404</f>
        <v>547388.01508000004</v>
      </c>
      <c r="I404" s="14"/>
      <c r="N404" s="44">
        <v>18792396.100000001</v>
      </c>
      <c r="O404" s="44">
        <v>466333905.1947</v>
      </c>
      <c r="P404" s="44">
        <v>1918171.5</v>
      </c>
      <c r="Q404" s="45">
        <f t="shared" ref="Q404" si="532">+SUM(N404:P404)</f>
        <v>487044472.79470003</v>
      </c>
      <c r="R404" s="48">
        <v>60343542.285300002</v>
      </c>
      <c r="S404" s="45">
        <f t="shared" ref="S404" si="533">Q404+R404</f>
        <v>547388015.08000004</v>
      </c>
      <c r="U404" s="128"/>
      <c r="V404" s="128"/>
    </row>
    <row r="405" spans="1:22" ht="16.5" customHeight="1">
      <c r="A405" s="15">
        <f t="shared" si="53"/>
        <v>45107</v>
      </c>
      <c r="B405" s="148">
        <f t="shared" ref="B405" si="534">N405/1000</f>
        <v>33993.803930000002</v>
      </c>
      <c r="C405" s="148">
        <f t="shared" ref="C405" si="535">O405/1000</f>
        <v>489193.53813380003</v>
      </c>
      <c r="D405" s="146">
        <f t="shared" ref="D405" si="536">B405+C405</f>
        <v>523187.34206380002</v>
      </c>
      <c r="E405" s="148">
        <f t="shared" ref="E405" si="537">P405/1000</f>
        <v>2792.2488616000001</v>
      </c>
      <c r="F405" s="149">
        <f t="shared" ref="F405" si="538">R405/1000</f>
        <v>62461.360844900002</v>
      </c>
      <c r="G405" s="144">
        <f t="shared" ref="G405" si="539">E405+F405</f>
        <v>65253.609706499999</v>
      </c>
      <c r="H405" s="145">
        <f t="shared" ref="H405" si="540">G405+D405</f>
        <v>588440.95177030005</v>
      </c>
      <c r="I405" s="14"/>
      <c r="N405" s="44">
        <v>33993803.93</v>
      </c>
      <c r="O405" s="44">
        <v>489193538.13380003</v>
      </c>
      <c r="P405" s="44">
        <v>2792248.8615999999</v>
      </c>
      <c r="Q405" s="45">
        <f t="shared" ref="Q405" si="541">+SUM(N405:P405)</f>
        <v>525979590.92540002</v>
      </c>
      <c r="R405" s="48">
        <v>62461360.844900005</v>
      </c>
      <c r="S405" s="45">
        <f t="shared" ref="S405" si="542">Q405+R405</f>
        <v>588440951.77030003</v>
      </c>
      <c r="U405" s="128"/>
      <c r="V405" s="128"/>
    </row>
    <row r="406" spans="1:22" ht="16.5" customHeight="1">
      <c r="A406" s="15">
        <f t="shared" si="53"/>
        <v>45138</v>
      </c>
      <c r="B406" s="148">
        <f t="shared" ref="B406" si="543">N406/1000</f>
        <v>75596.32607000001</v>
      </c>
      <c r="C406" s="148">
        <f t="shared" ref="C406" si="544">O406/1000</f>
        <v>492230.77399130003</v>
      </c>
      <c r="D406" s="146">
        <f t="shared" ref="D406" si="545">B406+C406</f>
        <v>567827.10006129998</v>
      </c>
      <c r="E406" s="148">
        <f t="shared" ref="E406" si="546">P406/1000</f>
        <v>1930.0722922</v>
      </c>
      <c r="F406" s="149">
        <f t="shared" ref="F406" si="547">R406/1000</f>
        <v>60714.864921300003</v>
      </c>
      <c r="G406" s="144">
        <f t="shared" ref="G406" si="548">E406+F406</f>
        <v>62644.937213500001</v>
      </c>
      <c r="H406" s="145">
        <f t="shared" ref="H406" si="549">G406+D406</f>
        <v>630472.03727480001</v>
      </c>
      <c r="I406" s="14"/>
      <c r="N406" s="44">
        <v>75596326.070000008</v>
      </c>
      <c r="O406" s="44">
        <v>492230773.99130005</v>
      </c>
      <c r="P406" s="44">
        <v>1930072.2922</v>
      </c>
      <c r="Q406" s="45">
        <f t="shared" ref="Q406" si="550">+SUM(N406:P406)</f>
        <v>569757172.35350001</v>
      </c>
      <c r="R406" s="48">
        <v>60714864.921300001</v>
      </c>
      <c r="S406" s="45">
        <f t="shared" ref="S406" si="551">Q406+R406</f>
        <v>630472037.27480006</v>
      </c>
      <c r="U406" s="128"/>
      <c r="V406" s="128"/>
    </row>
    <row r="407" spans="1:22" ht="16.5" customHeight="1">
      <c r="A407" s="15">
        <f t="shared" si="53"/>
        <v>45169</v>
      </c>
      <c r="B407" s="148">
        <f t="shared" ref="B407" si="552">N407/1000</f>
        <v>107523.3232733</v>
      </c>
      <c r="C407" s="148">
        <f t="shared" ref="C407" si="553">O407/1000</f>
        <v>552871.11099289998</v>
      </c>
      <c r="D407" s="146">
        <f t="shared" ref="D407" si="554">B407+C407</f>
        <v>660394.43426619994</v>
      </c>
      <c r="E407" s="148">
        <f t="shared" ref="E407" si="555">P407/1000</f>
        <v>3846.3654909000002</v>
      </c>
      <c r="F407" s="149">
        <f t="shared" ref="F407" si="556">R407/1000</f>
        <v>65030.205162800004</v>
      </c>
      <c r="G407" s="144">
        <f t="shared" ref="G407" si="557">E407+F407</f>
        <v>68876.570653700008</v>
      </c>
      <c r="H407" s="145">
        <f t="shared" ref="H407" si="558">G407+D407</f>
        <v>729271.00491989998</v>
      </c>
      <c r="I407" s="14"/>
      <c r="N407" s="44">
        <v>107523323.27330001</v>
      </c>
      <c r="O407" s="44">
        <v>552871110.99290001</v>
      </c>
      <c r="P407" s="44">
        <v>3846365.4909000001</v>
      </c>
      <c r="Q407" s="45">
        <f t="shared" ref="Q407" si="559">+SUM(N407:P407)</f>
        <v>664240799.75710011</v>
      </c>
      <c r="R407" s="48">
        <v>65030205.162800007</v>
      </c>
      <c r="S407" s="45">
        <f t="shared" ref="S407" si="560">Q407+R407</f>
        <v>729271004.91990006</v>
      </c>
      <c r="U407" s="128"/>
      <c r="V407" s="128"/>
    </row>
    <row r="408" spans="1:22" ht="16.5" customHeight="1">
      <c r="A408" s="15">
        <f t="shared" si="53"/>
        <v>45199</v>
      </c>
      <c r="B408" s="148">
        <f t="shared" ref="B408" si="561">N408/1000</f>
        <v>100232.10526170001</v>
      </c>
      <c r="C408" s="148">
        <f t="shared" ref="C408" si="562">O408/1000</f>
        <v>491471.54257170006</v>
      </c>
      <c r="D408" s="146">
        <f t="shared" ref="D408" si="563">B408+C408</f>
        <v>591703.64783340006</v>
      </c>
      <c r="E408" s="148">
        <f t="shared" ref="E408" si="564">P408/1000</f>
        <v>1783.6164200000001</v>
      </c>
      <c r="F408" s="149">
        <f t="shared" ref="F408" si="565">R408/1000</f>
        <v>53829.910822600003</v>
      </c>
      <c r="G408" s="144">
        <f t="shared" ref="G408" si="566">E408+F408</f>
        <v>55613.527242600001</v>
      </c>
      <c r="H408" s="145">
        <f t="shared" ref="H408" si="567">G408+D408</f>
        <v>647317.17507600004</v>
      </c>
      <c r="I408" s="14"/>
      <c r="N408" s="44">
        <v>100232105.2617</v>
      </c>
      <c r="O408" s="44">
        <v>491471542.57170004</v>
      </c>
      <c r="P408" s="44">
        <v>1783616.4200000002</v>
      </c>
      <c r="Q408" s="45">
        <f t="shared" ref="Q408" si="568">+SUM(N408:P408)</f>
        <v>593487264.25339997</v>
      </c>
      <c r="R408" s="48">
        <v>53829910.8226</v>
      </c>
      <c r="S408" s="45">
        <f t="shared" ref="S408" si="569">Q408+R408</f>
        <v>647317175.07599998</v>
      </c>
      <c r="U408" s="128"/>
      <c r="V408" s="128"/>
    </row>
    <row r="409" spans="1:22" ht="16.5" customHeight="1">
      <c r="A409" s="15">
        <f t="shared" si="53"/>
        <v>45230</v>
      </c>
      <c r="B409" s="148">
        <f t="shared" ref="B409" si="570">N409/1000</f>
        <v>104608.30469</v>
      </c>
      <c r="C409" s="148">
        <f t="shared" ref="C409" si="571">O409/1000</f>
        <v>695004.47198450007</v>
      </c>
      <c r="D409" s="146">
        <f t="shared" ref="D409" si="572">B409+C409</f>
        <v>799612.77667450008</v>
      </c>
      <c r="E409" s="148">
        <f t="shared" ref="E409" si="573">P409/1000</f>
        <v>1864.3380005000001</v>
      </c>
      <c r="F409" s="149">
        <f t="shared" ref="F409" si="574">R409/1000</f>
        <v>55251.778846700006</v>
      </c>
      <c r="G409" s="144">
        <f t="shared" ref="G409" si="575">E409+F409</f>
        <v>57116.116847200006</v>
      </c>
      <c r="H409" s="145">
        <f t="shared" ref="H409" si="576">G409+D409</f>
        <v>856728.89352170005</v>
      </c>
      <c r="I409" s="14"/>
      <c r="N409" s="44">
        <v>104608304.69</v>
      </c>
      <c r="O409" s="44">
        <v>695004471.98450005</v>
      </c>
      <c r="P409" s="44">
        <v>1864338.0005000001</v>
      </c>
      <c r="Q409" s="45">
        <f t="shared" ref="Q409" si="577">+SUM(N409:P409)</f>
        <v>801477114.67499995</v>
      </c>
      <c r="R409" s="48">
        <v>55251778.846700005</v>
      </c>
      <c r="S409" s="45">
        <f t="shared" ref="S409" si="578">Q409+R409</f>
        <v>856728893.52169991</v>
      </c>
      <c r="U409" s="128"/>
      <c r="V409" s="128"/>
    </row>
    <row r="410" spans="1:22" ht="16.5" customHeight="1">
      <c r="A410" s="15">
        <f t="shared" si="53"/>
        <v>45260</v>
      </c>
      <c r="B410" s="148">
        <f t="shared" ref="B410" si="579">N410/1000</f>
        <v>129070.82328</v>
      </c>
      <c r="C410" s="148">
        <f t="shared" ref="C410" si="580">O410/1000</f>
        <v>646231.73093039996</v>
      </c>
      <c r="D410" s="146">
        <f t="shared" ref="D410" si="581">B410+C410</f>
        <v>775302.55421039998</v>
      </c>
      <c r="E410" s="148">
        <f t="shared" ref="E410" si="582">P410/1000</f>
        <v>2487.9750600000002</v>
      </c>
      <c r="F410" s="149">
        <f t="shared" ref="F410" si="583">R410/1000</f>
        <v>47927.213286099999</v>
      </c>
      <c r="G410" s="144">
        <f t="shared" ref="G410" si="584">E410+F410</f>
        <v>50415.188346099996</v>
      </c>
      <c r="H410" s="145">
        <f t="shared" ref="H410" si="585">G410+D410</f>
        <v>825717.74255650002</v>
      </c>
      <c r="I410" s="14"/>
      <c r="N410" s="44">
        <v>129070823.28</v>
      </c>
      <c r="O410" s="44">
        <v>646231730.93040001</v>
      </c>
      <c r="P410" s="44">
        <v>2487975.06</v>
      </c>
      <c r="Q410" s="45">
        <f t="shared" ref="Q410" si="586">+SUM(N410:P410)</f>
        <v>777790529.27039993</v>
      </c>
      <c r="R410" s="48">
        <v>47927213.2861</v>
      </c>
      <c r="S410" s="45">
        <f t="shared" ref="S410" si="587">Q410+R410</f>
        <v>825717742.55649996</v>
      </c>
      <c r="U410" s="128"/>
      <c r="V410" s="128"/>
    </row>
    <row r="411" spans="1:22" ht="16.5" customHeight="1">
      <c r="A411" s="15">
        <f t="shared" si="53"/>
        <v>45291</v>
      </c>
      <c r="B411" s="148">
        <f t="shared" ref="B411" si="588">N411/1000</f>
        <v>77987.648243000003</v>
      </c>
      <c r="C411" s="148">
        <f t="shared" ref="C411" si="589">O411/1000</f>
        <v>659586.72380519996</v>
      </c>
      <c r="D411" s="146">
        <f t="shared" ref="D411" si="590">B411+C411</f>
        <v>737574.37204819999</v>
      </c>
      <c r="E411" s="148">
        <f t="shared" ref="E411" si="591">P411/1000</f>
        <v>1938.6874121000001</v>
      </c>
      <c r="F411" s="149">
        <f t="shared" ref="F411" si="592">R411/1000</f>
        <v>65637.137356000007</v>
      </c>
      <c r="G411" s="144">
        <f t="shared" ref="G411" si="593">E411+F411</f>
        <v>67575.824768100007</v>
      </c>
      <c r="H411" s="145">
        <f t="shared" ref="H411" si="594">G411+D411</f>
        <v>805150.19681630004</v>
      </c>
      <c r="I411" s="14"/>
      <c r="N411" s="44">
        <v>77987648.243000001</v>
      </c>
      <c r="O411" s="44">
        <v>659586723.80519998</v>
      </c>
      <c r="P411" s="44">
        <v>1938687.4121000001</v>
      </c>
      <c r="Q411" s="45">
        <f t="shared" ref="Q411" si="595">+SUM(N411:P411)</f>
        <v>739513059.46029997</v>
      </c>
      <c r="R411" s="48">
        <v>65637137.356000006</v>
      </c>
      <c r="S411" s="45">
        <f t="shared" ref="S411" si="596">Q411+R411</f>
        <v>805150196.81629992</v>
      </c>
      <c r="U411" s="128"/>
      <c r="V411" s="128"/>
    </row>
    <row r="412" spans="1:22" ht="16.5" customHeight="1">
      <c r="A412" s="15">
        <f t="shared" si="53"/>
        <v>45322</v>
      </c>
      <c r="B412" s="148">
        <f t="shared" ref="B412" si="597">N412/1000</f>
        <v>71727.579842000006</v>
      </c>
      <c r="C412" s="148">
        <f t="shared" ref="C412" si="598">O412/1000</f>
        <v>693173.77786000003</v>
      </c>
      <c r="D412" s="146">
        <f t="shared" ref="D412" si="599">B412+C412</f>
        <v>764901.35770200007</v>
      </c>
      <c r="E412" s="148">
        <f t="shared" ref="E412" si="600">P412/1000</f>
        <v>919.39379000000008</v>
      </c>
      <c r="F412" s="149">
        <f t="shared" ref="F412" si="601">R412/1000</f>
        <v>57093.861166499999</v>
      </c>
      <c r="G412" s="144">
        <f t="shared" ref="G412" si="602">E412+F412</f>
        <v>58013.254956500001</v>
      </c>
      <c r="H412" s="145">
        <f t="shared" ref="H412" si="603">G412+D412</f>
        <v>822914.61265850009</v>
      </c>
      <c r="I412" s="14"/>
      <c r="N412" s="44">
        <v>71727579.842000008</v>
      </c>
      <c r="O412" s="44">
        <v>693173777.86000001</v>
      </c>
      <c r="P412" s="44">
        <v>919393.79</v>
      </c>
      <c r="Q412" s="45">
        <f t="shared" ref="Q412" si="604">+SUM(N412:P412)</f>
        <v>765820751.49199998</v>
      </c>
      <c r="R412" s="48">
        <v>57093861.166500002</v>
      </c>
      <c r="S412" s="45">
        <f t="shared" ref="S412" si="605">Q412+R412</f>
        <v>822914612.65849996</v>
      </c>
      <c r="U412" s="128"/>
      <c r="V412" s="128"/>
    </row>
    <row r="413" spans="1:22" ht="16.5" customHeight="1">
      <c r="A413" s="15">
        <f t="shared" si="53"/>
        <v>45351</v>
      </c>
      <c r="B413" s="148">
        <f t="shared" ref="B413" si="606">N413/1000</f>
        <v>98547.251684500006</v>
      </c>
      <c r="C413" s="148">
        <f t="shared" ref="C413" si="607">O413/1000</f>
        <v>614229.41292439995</v>
      </c>
      <c r="D413" s="146">
        <f t="shared" ref="D413" si="608">B413+C413</f>
        <v>712776.66460889997</v>
      </c>
      <c r="E413" s="148">
        <f t="shared" ref="E413" si="609">P413/1000</f>
        <v>1313.8154200000001</v>
      </c>
      <c r="F413" s="149">
        <f t="shared" ref="F413" si="610">R413/1000</f>
        <v>51428.334643400005</v>
      </c>
      <c r="G413" s="144">
        <f t="shared" ref="G413" si="611">E413+F413</f>
        <v>52742.150063400004</v>
      </c>
      <c r="H413" s="145">
        <f t="shared" ref="H413" si="612">G413+D413</f>
        <v>765518.81467230001</v>
      </c>
      <c r="I413" s="14"/>
      <c r="N413" s="44">
        <v>98547251.684500009</v>
      </c>
      <c r="O413" s="44">
        <v>614229412.92439997</v>
      </c>
      <c r="P413" s="44">
        <v>1313815.4200000002</v>
      </c>
      <c r="Q413" s="45">
        <f t="shared" ref="Q413" si="613">+SUM(N413:P413)</f>
        <v>714090480.02889991</v>
      </c>
      <c r="R413" s="48">
        <v>51428334.643400006</v>
      </c>
      <c r="S413" s="45">
        <f t="shared" ref="S413" si="614">Q413+R413</f>
        <v>765518814.67229986</v>
      </c>
      <c r="U413" s="128"/>
      <c r="V413" s="128"/>
    </row>
    <row r="414" spans="1:22" ht="16.5" customHeight="1">
      <c r="A414" s="15">
        <f t="shared" si="53"/>
        <v>45382</v>
      </c>
      <c r="B414" s="148">
        <f t="shared" ref="B414" si="615">N414/1000</f>
        <v>154044.60267770002</v>
      </c>
      <c r="C414" s="148">
        <f t="shared" ref="C414" si="616">O414/1000</f>
        <v>703410.86261760013</v>
      </c>
      <c r="D414" s="146">
        <f t="shared" ref="D414" si="617">B414+C414</f>
        <v>857455.46529530012</v>
      </c>
      <c r="E414" s="148">
        <f t="shared" ref="E414" si="618">P414/1000</f>
        <v>2024.3646366</v>
      </c>
      <c r="F414" s="149">
        <f t="shared" ref="F414" si="619">R414/1000</f>
        <v>71881.449040799998</v>
      </c>
      <c r="G414" s="144">
        <f t="shared" ref="G414" si="620">E414+F414</f>
        <v>73905.813677400001</v>
      </c>
      <c r="H414" s="145">
        <f t="shared" ref="H414" si="621">G414+D414</f>
        <v>931361.27897270012</v>
      </c>
      <c r="I414" s="14"/>
      <c r="N414" s="44">
        <v>154044602.67770001</v>
      </c>
      <c r="O414" s="44">
        <v>703410862.61760008</v>
      </c>
      <c r="P414" s="44">
        <v>2024364.6366000001</v>
      </c>
      <c r="Q414" s="45">
        <f t="shared" ref="Q414" si="622">+SUM(N414:P414)</f>
        <v>859479829.93190014</v>
      </c>
      <c r="R414" s="48">
        <v>71881449.040800005</v>
      </c>
      <c r="S414" s="45">
        <f t="shared" ref="S414" si="623">Q414+R414</f>
        <v>931361278.97270012</v>
      </c>
      <c r="U414" s="128"/>
      <c r="V414" s="128"/>
    </row>
    <row r="415" spans="1:22" ht="16.5" customHeight="1">
      <c r="A415" s="15">
        <f t="shared" si="53"/>
        <v>45412</v>
      </c>
      <c r="B415" s="148">
        <f t="shared" ref="B415" si="624">N415/1000</f>
        <v>127332.24532360001</v>
      </c>
      <c r="C415" s="148">
        <f t="shared" ref="C415" si="625">O415/1000</f>
        <v>742404.82851690007</v>
      </c>
      <c r="D415" s="146">
        <f t="shared" ref="D415" si="626">B415+C415</f>
        <v>869737.07384050009</v>
      </c>
      <c r="E415" s="148">
        <f t="shared" ref="E415" si="627">P415/1000</f>
        <v>1543.5021573000001</v>
      </c>
      <c r="F415" s="149">
        <f t="shared" ref="F415" si="628">R415/1000</f>
        <v>74698.271880000015</v>
      </c>
      <c r="G415" s="144">
        <f t="shared" ref="G415" si="629">E415+F415</f>
        <v>76241.774037300012</v>
      </c>
      <c r="H415" s="145">
        <f t="shared" ref="H415" si="630">G415+D415</f>
        <v>945978.84787780012</v>
      </c>
      <c r="I415" s="14"/>
      <c r="N415" s="44">
        <v>127332245.32360001</v>
      </c>
      <c r="O415" s="44">
        <v>742404828.51690006</v>
      </c>
      <c r="P415" s="44">
        <v>1543502.1573000001</v>
      </c>
      <c r="Q415" s="45">
        <f t="shared" ref="Q415" si="631">+SUM(N415:P415)</f>
        <v>871280575.99780011</v>
      </c>
      <c r="R415" s="48">
        <v>74698271.88000001</v>
      </c>
      <c r="S415" s="45">
        <f t="shared" ref="S415" si="632">Q415+R415</f>
        <v>945978847.87780011</v>
      </c>
      <c r="U415" s="128"/>
      <c r="V415" s="128"/>
    </row>
    <row r="416" spans="1:22" ht="16.5" customHeight="1">
      <c r="A416" s="15">
        <f t="shared" si="53"/>
        <v>45443</v>
      </c>
      <c r="B416" s="148">
        <f t="shared" ref="B416" si="633">N416/1000</f>
        <v>174411.08674740003</v>
      </c>
      <c r="C416" s="148">
        <f t="shared" ref="C416" si="634">O416/1000</f>
        <v>767213.52873670007</v>
      </c>
      <c r="D416" s="146">
        <f t="shared" ref="D416" si="635">B416+C416</f>
        <v>941624.61548410007</v>
      </c>
      <c r="E416" s="148">
        <f t="shared" ref="E416" si="636">P416/1000</f>
        <v>2385.4908696000002</v>
      </c>
      <c r="F416" s="149">
        <f t="shared" ref="F416" si="637">R416/1000</f>
        <v>82854.173838500006</v>
      </c>
      <c r="G416" s="144">
        <f t="shared" ref="G416" si="638">E416+F416</f>
        <v>85239.664708100012</v>
      </c>
      <c r="H416" s="145">
        <f t="shared" ref="H416" si="639">G416+D416</f>
        <v>1026864.2801922001</v>
      </c>
      <c r="I416" s="14"/>
      <c r="N416" s="44">
        <v>174411086.74740002</v>
      </c>
      <c r="O416" s="44">
        <v>767213528.73670006</v>
      </c>
      <c r="P416" s="44">
        <v>2385490.8696000003</v>
      </c>
      <c r="Q416" s="45">
        <f t="shared" ref="Q416" si="640">+SUM(N416:P416)</f>
        <v>944010106.35370016</v>
      </c>
      <c r="R416" s="48">
        <v>82854173.838500008</v>
      </c>
      <c r="S416" s="45">
        <f t="shared" ref="S416" si="641">Q416+R416</f>
        <v>1026864280.1922002</v>
      </c>
      <c r="U416" s="128"/>
      <c r="V416" s="128"/>
    </row>
    <row r="417" spans="1:22" ht="16.5" customHeight="1">
      <c r="A417" s="15">
        <f t="shared" si="53"/>
        <v>45473</v>
      </c>
      <c r="B417" s="148">
        <f t="shared" ref="B417" si="642">N417/1000</f>
        <v>173915.43572040001</v>
      </c>
      <c r="C417" s="148">
        <f t="shared" ref="C417" si="643">O417/1000</f>
        <v>620107.00632190006</v>
      </c>
      <c r="D417" s="146">
        <f t="shared" ref="D417" si="644">B417+C417</f>
        <v>794022.44204230001</v>
      </c>
      <c r="E417" s="148">
        <f t="shared" ref="E417" si="645">P417/1000</f>
        <v>1383.3018512000001</v>
      </c>
      <c r="F417" s="149">
        <f t="shared" ref="F417" si="646">R417/1000</f>
        <v>66154.273529900005</v>
      </c>
      <c r="G417" s="144">
        <f t="shared" ref="G417" si="647">E417+F417</f>
        <v>67537.575381100003</v>
      </c>
      <c r="H417" s="145">
        <f t="shared" ref="H417" si="648">G417+D417</f>
        <v>861560.01742339996</v>
      </c>
      <c r="I417" s="14"/>
      <c r="N417" s="44">
        <v>173915435.72040001</v>
      </c>
      <c r="O417" s="44">
        <v>620107006.32190001</v>
      </c>
      <c r="P417" s="44">
        <v>1383301.8512000002</v>
      </c>
      <c r="Q417" s="45">
        <f t="shared" ref="Q417" si="649">+SUM(N417:P417)</f>
        <v>795405743.89349997</v>
      </c>
      <c r="R417" s="48">
        <v>66154273.529899999</v>
      </c>
      <c r="S417" s="45">
        <f t="shared" ref="S417" si="650">Q417+R417</f>
        <v>861560017.42339993</v>
      </c>
      <c r="U417" s="128"/>
      <c r="V417" s="128"/>
    </row>
    <row r="418" spans="1:22" ht="16.5" customHeight="1">
      <c r="A418" s="15">
        <f t="shared" si="53"/>
        <v>45504</v>
      </c>
      <c r="B418" s="148">
        <f t="shared" ref="B418" si="651">N418/1000</f>
        <v>196769.64605180002</v>
      </c>
      <c r="C418" s="148">
        <f t="shared" ref="C418" si="652">O418/1000</f>
        <v>646686.76592609996</v>
      </c>
      <c r="D418" s="146">
        <f t="shared" ref="D418" si="653">B418+C418</f>
        <v>843456.41197789996</v>
      </c>
      <c r="E418" s="148">
        <f t="shared" ref="E418" si="654">P418/1000</f>
        <v>2702.6568173000001</v>
      </c>
      <c r="F418" s="149">
        <f t="shared" ref="F418" si="655">R418/1000</f>
        <v>88737.659574000005</v>
      </c>
      <c r="G418" s="144">
        <f t="shared" ref="G418" si="656">E418+F418</f>
        <v>91440.316391300003</v>
      </c>
      <c r="H418" s="145">
        <f t="shared" ref="H418" si="657">G418+D418</f>
        <v>934896.7283691999</v>
      </c>
      <c r="I418" s="14"/>
      <c r="N418" s="44">
        <v>196769646.05180001</v>
      </c>
      <c r="O418" s="44">
        <v>646686765.92610002</v>
      </c>
      <c r="P418" s="44">
        <v>2702656.8173000002</v>
      </c>
      <c r="Q418" s="45">
        <f t="shared" ref="Q418" si="658">+SUM(N418:P418)</f>
        <v>846159068.79519999</v>
      </c>
      <c r="R418" s="48">
        <v>88737659.574000001</v>
      </c>
      <c r="S418" s="45">
        <f t="shared" ref="S418" si="659">Q418+R418</f>
        <v>934896728.36919999</v>
      </c>
      <c r="U418" s="128"/>
      <c r="V418" s="128"/>
    </row>
    <row r="419" spans="1:22" ht="16.5" customHeight="1">
      <c r="A419" s="15">
        <f t="shared" si="53"/>
        <v>45535</v>
      </c>
      <c r="B419" s="148">
        <f t="shared" ref="B419" si="660">N419/1000</f>
        <v>208885.10804399999</v>
      </c>
      <c r="C419" s="148">
        <f t="shared" ref="C419" si="661">O419/1000</f>
        <v>687498.97914950002</v>
      </c>
      <c r="D419" s="146">
        <f t="shared" ref="D419" si="662">B419+C419</f>
        <v>896384.08719350002</v>
      </c>
      <c r="E419" s="148">
        <f t="shared" ref="E419" si="663">P419/1000</f>
        <v>1795.1281205000003</v>
      </c>
      <c r="F419" s="149">
        <f t="shared" ref="F419" si="664">R419/1000</f>
        <v>79304.057204299999</v>
      </c>
      <c r="G419" s="144">
        <f t="shared" ref="G419" si="665">E419+F419</f>
        <v>81099.185324799997</v>
      </c>
      <c r="H419" s="145">
        <f t="shared" ref="H419" si="666">G419+D419</f>
        <v>977483.27251829999</v>
      </c>
      <c r="I419" s="14"/>
      <c r="N419" s="44">
        <v>208885108.044</v>
      </c>
      <c r="O419" s="44">
        <v>687498979.14950001</v>
      </c>
      <c r="P419" s="44">
        <v>1795128.1205000002</v>
      </c>
      <c r="Q419" s="45">
        <f t="shared" ref="Q419" si="667">+SUM(N419:P419)</f>
        <v>898179215.31400001</v>
      </c>
      <c r="R419" s="48">
        <v>79304057.204300001</v>
      </c>
      <c r="S419" s="45">
        <f t="shared" ref="S419" si="668">Q419+R419</f>
        <v>977483272.51830006</v>
      </c>
      <c r="U419" s="128"/>
      <c r="V419" s="128"/>
    </row>
    <row r="420" spans="1:22" ht="16.5" customHeight="1">
      <c r="A420" s="15">
        <f t="shared" si="53"/>
        <v>45565</v>
      </c>
      <c r="B420" s="148">
        <f t="shared" ref="B420" si="669">N420/1000</f>
        <v>221607.0516645</v>
      </c>
      <c r="C420" s="148">
        <f t="shared" ref="C420" si="670">O420/1000</f>
        <v>919726.77543630009</v>
      </c>
      <c r="D420" s="146">
        <f t="shared" ref="D420" si="671">B420+C420</f>
        <v>1141333.8271008001</v>
      </c>
      <c r="E420" s="148">
        <f t="shared" ref="E420" si="672">P420/1000</f>
        <v>2113.7706929000001</v>
      </c>
      <c r="F420" s="149">
        <f t="shared" ref="F420" si="673">R420/1000</f>
        <v>88888.273752100009</v>
      </c>
      <c r="G420" s="144">
        <f t="shared" ref="G420" si="674">E420+F420</f>
        <v>91002.044445000007</v>
      </c>
      <c r="H420" s="145">
        <f t="shared" ref="H420" si="675">G420+D420</f>
        <v>1232335.8715458</v>
      </c>
      <c r="I420" s="14"/>
      <c r="N420" s="44">
        <v>221607051.6645</v>
      </c>
      <c r="O420" s="44">
        <v>919726775.43630004</v>
      </c>
      <c r="P420" s="44">
        <v>2113770.6929000001</v>
      </c>
      <c r="Q420" s="45">
        <f t="shared" ref="Q420" si="676">+SUM(N420:P420)</f>
        <v>1143447597.7937</v>
      </c>
      <c r="R420" s="48">
        <v>88888273.752100006</v>
      </c>
      <c r="S420" s="45">
        <f t="shared" ref="S420" si="677">Q420+R420</f>
        <v>1232335871.5458</v>
      </c>
      <c r="U420" s="128"/>
      <c r="V420" s="128"/>
    </row>
    <row r="421" spans="1:22" ht="16.5" customHeight="1">
      <c r="A421" s="15">
        <f t="shared" si="53"/>
        <v>45596</v>
      </c>
      <c r="B421" s="148">
        <f t="shared" ref="B421" si="678">N421/1000</f>
        <v>232859.26282940002</v>
      </c>
      <c r="C421" s="148">
        <f t="shared" ref="C421" si="679">O421/1000</f>
        <v>1144375.9801745</v>
      </c>
      <c r="D421" s="146">
        <f t="shared" ref="D421" si="680">B421+C421</f>
        <v>1377235.2430039002</v>
      </c>
      <c r="E421" s="148">
        <f t="shared" ref="E421" si="681">P421/1000</f>
        <v>2846.3169958000003</v>
      </c>
      <c r="F421" s="149">
        <f t="shared" ref="F421" si="682">R421/1000</f>
        <v>88985.420849200003</v>
      </c>
      <c r="G421" s="144">
        <f t="shared" ref="G421" si="683">E421+F421</f>
        <v>91831.737845000011</v>
      </c>
      <c r="H421" s="145">
        <f t="shared" ref="H421" si="684">G421+D421</f>
        <v>1469066.9808489003</v>
      </c>
      <c r="I421" s="14"/>
      <c r="N421" s="44">
        <v>232859262.8294</v>
      </c>
      <c r="O421" s="44">
        <v>1144375980.1745</v>
      </c>
      <c r="P421" s="44">
        <v>2846316.9958000001</v>
      </c>
      <c r="Q421" s="45">
        <f t="shared" ref="Q421" si="685">+SUM(N421:P421)</f>
        <v>1380081559.9997001</v>
      </c>
      <c r="R421" s="48">
        <v>88985420.84920001</v>
      </c>
      <c r="S421" s="45">
        <f t="shared" ref="S421" si="686">Q421+R421</f>
        <v>1469066980.8489001</v>
      </c>
      <c r="U421" s="128"/>
      <c r="V421" s="128"/>
    </row>
    <row r="422" spans="1:22" ht="16.5" customHeight="1">
      <c r="A422" s="15">
        <f t="shared" si="53"/>
        <v>45626</v>
      </c>
      <c r="B422" s="148">
        <f t="shared" ref="B422" si="687">N422/1000</f>
        <v>204776.6013752</v>
      </c>
      <c r="C422" s="148">
        <f t="shared" ref="C422" si="688">O422/1000</f>
        <v>1104713.8692776</v>
      </c>
      <c r="D422" s="146">
        <f t="shared" ref="D422" si="689">B422+C422</f>
        <v>1309490.4706528001</v>
      </c>
      <c r="E422" s="148">
        <f t="shared" ref="E422" si="690">P422/1000</f>
        <v>3698.5205000000001</v>
      </c>
      <c r="F422" s="149">
        <f t="shared" ref="F422" si="691">R422/1000</f>
        <v>95759.829862300016</v>
      </c>
      <c r="G422" s="144">
        <f t="shared" ref="G422" si="692">E422+F422</f>
        <v>99458.350362300014</v>
      </c>
      <c r="H422" s="145">
        <f t="shared" ref="H422" si="693">G422+D422</f>
        <v>1408948.8210151</v>
      </c>
      <c r="I422" s="14"/>
      <c r="N422" s="44">
        <v>204776601.3752</v>
      </c>
      <c r="O422" s="44">
        <v>1104713869.2776</v>
      </c>
      <c r="P422" s="44">
        <v>3698520.5</v>
      </c>
      <c r="Q422" s="45">
        <f t="shared" ref="Q422" si="694">+SUM(N422:P422)</f>
        <v>1313188991.1528001</v>
      </c>
      <c r="R422" s="48">
        <v>95759829.862300009</v>
      </c>
      <c r="S422" s="45">
        <f t="shared" ref="S422" si="695">Q422+R422</f>
        <v>1408948821.0151</v>
      </c>
      <c r="U422" s="128"/>
      <c r="V422" s="128"/>
    </row>
    <row r="423" spans="1:22" ht="16.5" customHeight="1">
      <c r="A423" s="15">
        <f t="shared" si="53"/>
        <v>45657</v>
      </c>
      <c r="B423" s="148">
        <f t="shared" ref="B423" si="696">N423/1000</f>
        <v>143952.35852000001</v>
      </c>
      <c r="C423" s="148">
        <f t="shared" ref="C423" si="697">O423/1000</f>
        <v>924809.2343725001</v>
      </c>
      <c r="D423" s="146">
        <f t="shared" ref="D423" si="698">B423+C423</f>
        <v>1068761.5928925001</v>
      </c>
      <c r="E423" s="148">
        <f t="shared" ref="E423" si="699">P423/1000</f>
        <v>1767.2311036000001</v>
      </c>
      <c r="F423" s="149">
        <f t="shared" ref="F423" si="700">R423/1000</f>
        <v>115229.4096249</v>
      </c>
      <c r="G423" s="144">
        <f t="shared" ref="G423" si="701">E423+F423</f>
        <v>116996.6407285</v>
      </c>
      <c r="H423" s="145">
        <f t="shared" ref="H423" si="702">G423+D423</f>
        <v>1185758.2336210001</v>
      </c>
      <c r="I423" s="14"/>
      <c r="N423" s="44">
        <v>143952358.52000001</v>
      </c>
      <c r="O423" s="44">
        <v>924809234.37250006</v>
      </c>
      <c r="P423" s="44">
        <v>1767231.1036</v>
      </c>
      <c r="Q423" s="45">
        <f t="shared" ref="Q423" si="703">+SUM(N423:P423)</f>
        <v>1070528823.9961001</v>
      </c>
      <c r="R423" s="48">
        <v>115229409.6249</v>
      </c>
      <c r="S423" s="45">
        <f t="shared" ref="S423" si="704">Q423+R423</f>
        <v>1185758233.6210001</v>
      </c>
      <c r="U423" s="128"/>
      <c r="V423" s="128"/>
    </row>
    <row r="424" spans="1:22" ht="16.5" customHeight="1">
      <c r="A424" s="15">
        <f t="shared" si="53"/>
        <v>45688</v>
      </c>
      <c r="B424" s="148">
        <f t="shared" ref="B424" si="705">N424/1000</f>
        <v>88991.18592660001</v>
      </c>
      <c r="C424" s="148">
        <f t="shared" ref="C424" si="706">O424/1000</f>
        <v>1134540.4597775002</v>
      </c>
      <c r="D424" s="146">
        <f t="shared" ref="D424" si="707">B424+C424</f>
        <v>1223531.6457041004</v>
      </c>
      <c r="E424" s="148">
        <f t="shared" ref="E424" si="708">P424/1000</f>
        <v>3061.6953345000002</v>
      </c>
      <c r="F424" s="149">
        <f t="shared" ref="F424" si="709">R424/1000</f>
        <v>100070.89389670001</v>
      </c>
      <c r="G424" s="144">
        <f t="shared" ref="G424" si="710">E424+F424</f>
        <v>103132.58923120002</v>
      </c>
      <c r="H424" s="145">
        <f t="shared" ref="H424" si="711">G424+D424</f>
        <v>1326664.2349353004</v>
      </c>
      <c r="I424" s="14"/>
      <c r="N424" s="44">
        <v>88991185.926600009</v>
      </c>
      <c r="O424" s="44">
        <v>1134540459.7775002</v>
      </c>
      <c r="P424" s="44">
        <v>3061695.3345000003</v>
      </c>
      <c r="Q424" s="45">
        <f t="shared" ref="Q424" si="712">+SUM(N424:P424)</f>
        <v>1226593341.0386002</v>
      </c>
      <c r="R424" s="48">
        <v>100070893.89670001</v>
      </c>
      <c r="S424" s="45">
        <f t="shared" ref="S424" si="713">Q424+R424</f>
        <v>1326664234.9353001</v>
      </c>
      <c r="U424" s="128"/>
      <c r="V424" s="128"/>
    </row>
    <row r="425" spans="1:22" ht="16.5" customHeight="1">
      <c r="A425" s="15">
        <f t="shared" si="53"/>
        <v>45716</v>
      </c>
      <c r="B425" s="148">
        <f t="shared" ref="B425" si="714">N425/1000</f>
        <v>69143.853540000011</v>
      </c>
      <c r="C425" s="148">
        <f t="shared" ref="C425" si="715">O425/1000</f>
        <v>1091398.0540302</v>
      </c>
      <c r="D425" s="146">
        <f t="shared" ref="D425" si="716">B425+C425</f>
        <v>1160541.9075702</v>
      </c>
      <c r="E425" s="148">
        <f t="shared" ref="E425" si="717">P425/1000</f>
        <v>2299.2787524999999</v>
      </c>
      <c r="F425" s="149">
        <f t="shared" ref="F425" si="718">R425/1000</f>
        <v>81352.274273500007</v>
      </c>
      <c r="G425" s="144">
        <f t="shared" ref="G425" si="719">E425+F425</f>
        <v>83651.553026000009</v>
      </c>
      <c r="H425" s="145">
        <f t="shared" ref="H425" si="720">G425+D425</f>
        <v>1244193.4605962001</v>
      </c>
      <c r="I425" s="14"/>
      <c r="N425" s="44">
        <v>69143853.540000007</v>
      </c>
      <c r="O425" s="44">
        <v>1091398054.0302</v>
      </c>
      <c r="P425" s="44">
        <v>2299278.7524999999</v>
      </c>
      <c r="Q425" s="45">
        <f t="shared" ref="Q425" si="721">+SUM(N425:P425)</f>
        <v>1162841186.3227</v>
      </c>
      <c r="R425" s="48">
        <v>81352274.27350001</v>
      </c>
      <c r="S425" s="45">
        <f t="shared" ref="S425" si="722">Q425+R425</f>
        <v>1244193460.5962</v>
      </c>
      <c r="U425" s="128"/>
      <c r="V425" s="128"/>
    </row>
    <row r="426" spans="1:22" ht="16.5" customHeight="1">
      <c r="A426" s="15">
        <f t="shared" si="53"/>
        <v>45747</v>
      </c>
      <c r="B426" s="148">
        <f t="shared" ref="B426" si="723">N426/1000</f>
        <v>44192.564060000004</v>
      </c>
      <c r="C426" s="148">
        <f t="shared" ref="C426" si="724">O426/1000</f>
        <v>1176958.7796166001</v>
      </c>
      <c r="D426" s="146">
        <f t="shared" ref="D426" si="725">B426+C426</f>
        <v>1221151.3436766001</v>
      </c>
      <c r="E426" s="148">
        <f t="shared" ref="E426" si="726">P426/1000</f>
        <v>3210.2631234</v>
      </c>
      <c r="F426" s="149">
        <f t="shared" ref="F426" si="727">R426/1000</f>
        <v>101113.7134182</v>
      </c>
      <c r="G426" s="144">
        <f t="shared" ref="G426" si="728">E426+F426</f>
        <v>104323.9765416</v>
      </c>
      <c r="H426" s="145">
        <f t="shared" ref="H426" si="729">G426+D426</f>
        <v>1325475.3202182001</v>
      </c>
      <c r="I426" s="14"/>
      <c r="N426" s="44">
        <v>44192564.060000002</v>
      </c>
      <c r="O426" s="44">
        <v>1176958779.6166</v>
      </c>
      <c r="P426" s="44">
        <v>3210263.1233999999</v>
      </c>
      <c r="Q426" s="45">
        <f t="shared" ref="Q426" si="730">+SUM(N426:P426)</f>
        <v>1224361606.8</v>
      </c>
      <c r="R426" s="48">
        <v>101113713.4182</v>
      </c>
      <c r="S426" s="45">
        <f t="shared" ref="S426" si="731">Q426+R426</f>
        <v>1325475320.2182</v>
      </c>
      <c r="U426" s="128"/>
      <c r="V426" s="128"/>
    </row>
    <row r="427" spans="1:22" ht="16.5" customHeight="1">
      <c r="A427" s="15">
        <f t="shared" si="53"/>
        <v>45777</v>
      </c>
      <c r="B427" s="148">
        <f t="shared" ref="B427" si="732">N427/1000</f>
        <v>36179.550579999996</v>
      </c>
      <c r="C427" s="148">
        <f t="shared" ref="C427" si="733">O427/1000</f>
        <v>1208442.5391923001</v>
      </c>
      <c r="D427" s="146">
        <f t="shared" ref="D427" si="734">B427+C427</f>
        <v>1244622.0897723001</v>
      </c>
      <c r="E427" s="148">
        <f t="shared" ref="E427" si="735">P427/1000</f>
        <v>2911.6941965000001</v>
      </c>
      <c r="F427" s="149">
        <f t="shared" ref="F427" si="736">R427/1000</f>
        <v>99121.462213200008</v>
      </c>
      <c r="G427" s="144">
        <f t="shared" ref="G427" si="737">E427+F427</f>
        <v>102033.15640970001</v>
      </c>
      <c r="H427" s="145">
        <f t="shared" ref="H427" si="738">G427+D427</f>
        <v>1346655.246182</v>
      </c>
      <c r="I427" s="14"/>
      <c r="N427" s="44">
        <v>36179550.579999998</v>
      </c>
      <c r="O427" s="44">
        <v>1208442539.1923001</v>
      </c>
      <c r="P427" s="44">
        <v>2911694.1965000001</v>
      </c>
      <c r="Q427" s="45">
        <f t="shared" ref="Q427" si="739">+SUM(N427:P427)</f>
        <v>1247533783.9688001</v>
      </c>
      <c r="R427" s="48">
        <v>99121462.213200003</v>
      </c>
      <c r="S427" s="45">
        <f t="shared" ref="S427" si="740">Q427+R427</f>
        <v>1346655246.1820002</v>
      </c>
      <c r="U427" s="128"/>
      <c r="V427" s="128"/>
    </row>
    <row r="428" spans="1:22" ht="16.5" customHeight="1">
      <c r="A428" s="15">
        <f t="shared" si="53"/>
        <v>45808</v>
      </c>
      <c r="B428" s="148">
        <f t="shared" ref="B428" si="741">N428/1000</f>
        <v>66881.418640700009</v>
      </c>
      <c r="C428" s="148">
        <f t="shared" ref="C428" si="742">O428/1000</f>
        <v>1068428.3485457001</v>
      </c>
      <c r="D428" s="146">
        <f t="shared" ref="D428" si="743">B428+C428</f>
        <v>1135309.7671864</v>
      </c>
      <c r="E428" s="148">
        <f t="shared" ref="E428" si="744">P428/1000</f>
        <v>2830.2005298999998</v>
      </c>
      <c r="F428" s="149">
        <f t="shared" ref="F428" si="745">R428/1000</f>
        <v>111453.3091857</v>
      </c>
      <c r="G428" s="144">
        <f t="shared" ref="G428" si="746">E428+F428</f>
        <v>114283.5097156</v>
      </c>
      <c r="H428" s="145">
        <f t="shared" ref="H428" si="747">G428+D428</f>
        <v>1249593.276902</v>
      </c>
      <c r="I428" s="14"/>
      <c r="N428" s="44">
        <v>66881418.640700005</v>
      </c>
      <c r="O428" s="44">
        <v>1068428348.5457001</v>
      </c>
      <c r="P428" s="44">
        <v>2830200.5299</v>
      </c>
      <c r="Q428" s="45">
        <f t="shared" ref="Q428" si="748">+SUM(N428:P428)</f>
        <v>1138139967.7163002</v>
      </c>
      <c r="R428" s="48">
        <v>111453309.1857</v>
      </c>
      <c r="S428" s="45">
        <f t="shared" ref="S428" si="749">Q428+R428</f>
        <v>1249593276.9020002</v>
      </c>
      <c r="U428" s="128"/>
      <c r="V428" s="128"/>
    </row>
    <row r="429" spans="1:22" ht="16.5" customHeight="1">
      <c r="A429" s="15">
        <f t="shared" si="53"/>
        <v>45838</v>
      </c>
      <c r="B429" s="148">
        <f t="shared" ref="B429" si="750">N429/1000</f>
        <v>139002.08451790002</v>
      </c>
      <c r="C429" s="148">
        <f t="shared" ref="C429" si="751">O429/1000</f>
        <v>796827.67659160006</v>
      </c>
      <c r="D429" s="146">
        <f t="shared" ref="D429" si="752">B429+C429</f>
        <v>935829.76110950008</v>
      </c>
      <c r="E429" s="148">
        <f t="shared" ref="E429" si="753">P429/1000</f>
        <v>3761.0050460000002</v>
      </c>
      <c r="F429" s="149">
        <f t="shared" ref="F429" si="754">R429/1000</f>
        <v>95331.56271340001</v>
      </c>
      <c r="G429" s="144">
        <f t="shared" ref="G429" si="755">E429+F429</f>
        <v>99092.567759400015</v>
      </c>
      <c r="H429" s="145">
        <f t="shared" ref="H429" si="756">G429+D429</f>
        <v>1034922.3288689001</v>
      </c>
      <c r="I429" s="14"/>
      <c r="N429" s="44">
        <v>139002084.51790002</v>
      </c>
      <c r="O429" s="44">
        <v>796827676.59160006</v>
      </c>
      <c r="P429" s="44">
        <v>3761005.0460000001</v>
      </c>
      <c r="Q429" s="45">
        <f t="shared" ref="Q429" si="757">+SUM(N429:P429)</f>
        <v>939590766.15550005</v>
      </c>
      <c r="R429" s="48">
        <v>95331562.713400006</v>
      </c>
      <c r="S429" s="45">
        <f t="shared" ref="S429" si="758">Q429+R429</f>
        <v>1034922328.8689001</v>
      </c>
      <c r="U429" s="128"/>
      <c r="V429" s="128"/>
    </row>
    <row r="430" spans="1:22" ht="16.5" customHeight="1">
      <c r="A430" s="15">
        <f t="shared" si="53"/>
        <v>45869</v>
      </c>
      <c r="B430" s="148">
        <f t="shared" ref="B430" si="759">N430/1000</f>
        <v>122722.90149</v>
      </c>
      <c r="C430" s="148">
        <f t="shared" ref="C430" si="760">O430/1000</f>
        <v>823018.4047037001</v>
      </c>
      <c r="D430" s="146">
        <f t="shared" ref="D430" si="761">B430+C430</f>
        <v>945741.30619370006</v>
      </c>
      <c r="E430" s="148">
        <f t="shared" ref="E430" si="762">P430/1000</f>
        <v>3581.4393752999999</v>
      </c>
      <c r="F430" s="149">
        <f t="shared" ref="F430" si="763">R430/1000</f>
        <v>91598.583536700011</v>
      </c>
      <c r="G430" s="144">
        <f t="shared" ref="G430" si="764">E430+F430</f>
        <v>95180.022912000015</v>
      </c>
      <c r="H430" s="145">
        <f t="shared" ref="H430" si="765">G430+D430</f>
        <v>1040921.3291057001</v>
      </c>
      <c r="I430" s="14"/>
      <c r="N430" s="44">
        <v>122722901.49000001</v>
      </c>
      <c r="O430" s="44">
        <v>823018404.70370007</v>
      </c>
      <c r="P430" s="44">
        <v>3581439.3753</v>
      </c>
      <c r="Q430" s="45">
        <f t="shared" ref="Q430" si="766">+SUM(N430:P430)</f>
        <v>949322745.56900012</v>
      </c>
      <c r="R430" s="48">
        <v>91598583.53670001</v>
      </c>
      <c r="S430" s="45">
        <f t="shared" ref="S430" si="767">Q430+R430</f>
        <v>1040921329.1057001</v>
      </c>
      <c r="U430" s="128"/>
      <c r="V430" s="128"/>
    </row>
    <row r="431" spans="1:22" ht="16.5" customHeight="1">
      <c r="A431" s="15">
        <f t="shared" si="53"/>
        <v>45900</v>
      </c>
      <c r="B431" s="148">
        <f t="shared" ref="B431" si="768">N431/1000</f>
        <v>152539.10773160003</v>
      </c>
      <c r="C431" s="148">
        <f t="shared" ref="C431" si="769">O431/1000</f>
        <v>874707.49114449997</v>
      </c>
      <c r="D431" s="146">
        <f t="shared" ref="D431" si="770">B431+C431</f>
        <v>1027246.5988761</v>
      </c>
      <c r="E431" s="148">
        <f t="shared" ref="E431" si="771">P431/1000</f>
        <v>2198.87113</v>
      </c>
      <c r="F431" s="149">
        <f t="shared" ref="F431" si="772">R431/1000</f>
        <v>81623.593991999995</v>
      </c>
      <c r="G431" s="144">
        <f t="shared" ref="G431" si="773">E431+F431</f>
        <v>83822.465121999994</v>
      </c>
      <c r="H431" s="145">
        <f t="shared" ref="H431" si="774">G431+D431</f>
        <v>1111069.0639981001</v>
      </c>
      <c r="I431" s="14"/>
      <c r="N431" s="44">
        <v>152539107.73160002</v>
      </c>
      <c r="O431" s="44">
        <v>874707491.14450002</v>
      </c>
      <c r="P431" s="44">
        <v>2198871.13</v>
      </c>
      <c r="Q431" s="45">
        <f t="shared" ref="Q431" si="775">+SUM(N431:P431)</f>
        <v>1029445470.0061001</v>
      </c>
      <c r="R431" s="48">
        <v>81623593.991999999</v>
      </c>
      <c r="S431" s="45">
        <f t="shared" ref="S431" si="776">Q431+R431</f>
        <v>1111069063.9981</v>
      </c>
      <c r="U431" s="128"/>
      <c r="V431" s="128"/>
    </row>
    <row r="432" spans="1:22" ht="16.5" customHeight="1">
      <c r="A432" s="15">
        <f t="shared" si="53"/>
        <v>45930</v>
      </c>
      <c r="B432" s="148">
        <f t="shared" ref="B432" si="777">N432/1000</f>
        <v>119423.4192933</v>
      </c>
      <c r="C432" s="148">
        <f t="shared" ref="C432" si="778">O432/1000</f>
        <v>1161314.3050034002</v>
      </c>
      <c r="D432" s="146">
        <f t="shared" ref="D432" si="779">B432+C432</f>
        <v>1280737.7242967002</v>
      </c>
      <c r="E432" s="148">
        <f t="shared" ref="E432" si="780">P432/1000</f>
        <v>2873.4158423000003</v>
      </c>
      <c r="F432" s="149">
        <f t="shared" ref="F432" si="781">R432/1000</f>
        <v>85857.299831099997</v>
      </c>
      <c r="G432" s="144">
        <f t="shared" ref="G432" si="782">E432+F432</f>
        <v>88730.715673400002</v>
      </c>
      <c r="H432" s="145">
        <f t="shared" ref="H432" si="783">G432+D432</f>
        <v>1369468.4399701003</v>
      </c>
      <c r="I432" s="14"/>
      <c r="N432" s="44">
        <v>119423419.2933</v>
      </c>
      <c r="O432" s="44">
        <v>1161314305.0034001</v>
      </c>
      <c r="P432" s="44">
        <v>2873415.8423000001</v>
      </c>
      <c r="Q432" s="45">
        <f t="shared" ref="Q432" si="784">+SUM(N432:P432)</f>
        <v>1283611140.1389999</v>
      </c>
      <c r="R432" s="48">
        <v>85857299.831100002</v>
      </c>
      <c r="S432" s="45">
        <f t="shared" ref="S432" si="785">Q432+R432</f>
        <v>1369468439.9700999</v>
      </c>
      <c r="U432" s="128"/>
      <c r="V432" s="128"/>
    </row>
    <row r="433" spans="1:31" ht="16.5" customHeight="1">
      <c r="A433" s="16"/>
      <c r="B433" s="17"/>
      <c r="C433" s="17"/>
      <c r="D433" s="17"/>
      <c r="E433" s="17"/>
      <c r="F433" s="17"/>
      <c r="G433" s="17"/>
      <c r="H433" s="17"/>
      <c r="I433" s="18"/>
      <c r="J433" s="63"/>
    </row>
    <row r="434" spans="1:31" ht="16.5" customHeight="1">
      <c r="A434" s="19"/>
      <c r="B434" s="20"/>
      <c r="C434" s="20"/>
      <c r="D434" s="20"/>
      <c r="E434" s="20"/>
      <c r="F434" s="20"/>
      <c r="G434" s="20"/>
      <c r="H434" s="20"/>
      <c r="I434" s="20"/>
      <c r="M434" s="129">
        <v>2018</v>
      </c>
      <c r="N434" s="133">
        <f t="shared" ref="N434:S434" si="786">SUM(N340:N351)</f>
        <v>244026980.55000001</v>
      </c>
      <c r="O434" s="133">
        <f t="shared" si="786"/>
        <v>4298351175.7709999</v>
      </c>
      <c r="P434" s="133">
        <f t="shared" si="786"/>
        <v>9874025.0922999997</v>
      </c>
      <c r="Q434" s="133">
        <f t="shared" si="786"/>
        <v>4552252181.4133005</v>
      </c>
      <c r="R434" s="133">
        <f t="shared" si="786"/>
        <v>599828798.93000007</v>
      </c>
      <c r="S434" s="133">
        <f t="shared" si="786"/>
        <v>5152080980.3432999</v>
      </c>
      <c r="AA434" s="128"/>
      <c r="AB434" s="128"/>
      <c r="AC434" s="128"/>
      <c r="AD434" s="128"/>
      <c r="AE434" s="128"/>
    </row>
    <row r="435" spans="1:31" ht="16.5" customHeight="1">
      <c r="A435" s="21"/>
      <c r="B435" s="102" t="str">
        <f>TEXT(_xlfn.XLOOKUP(MIN(B7:B434),B7:B434,$A$7:$A$434),"mmm-aa")</f>
        <v>fev-01</v>
      </c>
      <c r="C435" s="102" t="str">
        <f>TEXT(_xlfn.XLOOKUP(MIN(C7:C434),C7:C434,$A$7:$A$434),"mmm-aa")</f>
        <v>jan-93</v>
      </c>
      <c r="D435" s="102" t="str">
        <f t="shared" ref="D435:G435" si="787">TEXT(_xlfn.XLOOKUP(MIN(D4:D434),D4:D434,$A$4:$A$434),"mmm-aa")</f>
        <v>jan-93</v>
      </c>
      <c r="E435" s="102" t="str">
        <f>TEXT(_xlfn.XLOOKUP(MIN(E7:E434),E7:E434,$A$7:$A$434),"mmm-aa")</f>
        <v>abr-90</v>
      </c>
      <c r="F435" s="102" t="str">
        <f>TEXT(_xlfn.XLOOKUP(MIN(F4:F434),F4:F434,$A$4:$A$434),"mmm-aa")</f>
        <v>fev-91</v>
      </c>
      <c r="G435" s="102" t="str">
        <f t="shared" si="787"/>
        <v>fev-91</v>
      </c>
      <c r="H435" s="102" t="str">
        <f>TEXT(_xlfn.XLOOKUP(MIN(H4:H434),H4:H434,$A$4:$A$434),"mmm-aa")</f>
        <v>jan-93</v>
      </c>
      <c r="I435" s="20"/>
      <c r="M435" s="130">
        <v>2019</v>
      </c>
      <c r="N435" s="134">
        <f t="shared" ref="N435:S435" si="788">SUM(N352:N363)</f>
        <v>330556824.92000008</v>
      </c>
      <c r="O435" s="134">
        <f t="shared" si="788"/>
        <v>4186909172.7576003</v>
      </c>
      <c r="P435" s="134">
        <f t="shared" si="788"/>
        <v>6975353.3669999996</v>
      </c>
      <c r="Q435" s="134">
        <f t="shared" si="788"/>
        <v>4524441351.0446005</v>
      </c>
      <c r="R435" s="134">
        <f t="shared" si="788"/>
        <v>584206496.59959996</v>
      </c>
      <c r="S435" s="134">
        <f t="shared" si="788"/>
        <v>5108647847.6442003</v>
      </c>
      <c r="AA435" s="128"/>
      <c r="AB435" s="128"/>
      <c r="AC435" s="128"/>
      <c r="AD435" s="128"/>
      <c r="AE435" s="128"/>
    </row>
    <row r="436" spans="1:31" ht="16.5" customHeight="1">
      <c r="A436" s="23" t="s">
        <v>117</v>
      </c>
      <c r="B436" s="140">
        <f>MIN(B7:B433)</f>
        <v>338.24074999999999</v>
      </c>
      <c r="C436" s="140">
        <f>MIN(C7:C433)</f>
        <v>35147.449999999997</v>
      </c>
      <c r="D436" s="140">
        <f>MIN(D4:D433)</f>
        <v>36371.899999999994</v>
      </c>
      <c r="E436" s="140">
        <f>MIN(E7:E433)</f>
        <v>0</v>
      </c>
      <c r="F436" s="140">
        <f t="shared" ref="F436:H436" si="789">MIN(F4:F433)</f>
        <v>5335</v>
      </c>
      <c r="G436" s="140">
        <f t="shared" si="789"/>
        <v>5335</v>
      </c>
      <c r="H436" s="140">
        <f t="shared" si="789"/>
        <v>47673.349999999991</v>
      </c>
      <c r="I436" s="24"/>
      <c r="M436" s="131">
        <v>2020</v>
      </c>
      <c r="N436" s="132">
        <f t="shared" ref="N436:S436" si="790">SUM(N364:N375)</f>
        <v>383045035.51000005</v>
      </c>
      <c r="O436" s="132">
        <f t="shared" si="790"/>
        <v>4725355800.3500004</v>
      </c>
      <c r="P436" s="132">
        <f t="shared" si="790"/>
        <v>7838586.5600000005</v>
      </c>
      <c r="Q436" s="132">
        <f t="shared" si="790"/>
        <v>5116239422.420001</v>
      </c>
      <c r="R436" s="132">
        <f t="shared" si="790"/>
        <v>541999204.38999999</v>
      </c>
      <c r="S436" s="132">
        <f t="shared" si="790"/>
        <v>5658238626.8100004</v>
      </c>
    </row>
    <row r="437" spans="1:31" ht="16.5" customHeight="1">
      <c r="A437" s="21"/>
      <c r="B437" s="138" t="str">
        <f t="shared" ref="B437:G437" si="791">TEXT(_xlfn.XLOOKUP(MAX(B4:B434),B4:B434,$A$4:$A$434),"mmm-aa")</f>
        <v>out-24</v>
      </c>
      <c r="C437" s="138" t="str">
        <f t="shared" si="791"/>
        <v>abr-25</v>
      </c>
      <c r="D437" s="138" t="str">
        <f t="shared" si="791"/>
        <v>out-24</v>
      </c>
      <c r="E437" s="138" t="str">
        <f t="shared" si="791"/>
        <v>mar-09</v>
      </c>
      <c r="F437" s="138" t="str">
        <f t="shared" si="791"/>
        <v>dez-24</v>
      </c>
      <c r="G437" s="138" t="str">
        <f t="shared" si="791"/>
        <v>dez-24</v>
      </c>
      <c r="H437" s="138" t="str">
        <f>TEXT(_xlfn.XLOOKUP(MAX(H4:H434),H4:H434,$A$4:$A$434),"mmm-aa")</f>
        <v>out-24</v>
      </c>
      <c r="I437" s="24"/>
      <c r="M437" s="131">
        <v>2021</v>
      </c>
      <c r="N437" s="132">
        <f t="shared" ref="N437:S437" si="792">SUM(N376:N387)</f>
        <v>363947135.80999994</v>
      </c>
      <c r="O437" s="132">
        <f t="shared" si="792"/>
        <v>5231357749.5780001</v>
      </c>
      <c r="P437" s="132">
        <f t="shared" si="792"/>
        <v>19361838.523000002</v>
      </c>
      <c r="Q437" s="132">
        <f t="shared" si="792"/>
        <v>5614666723.9110003</v>
      </c>
      <c r="R437" s="132">
        <f t="shared" si="792"/>
        <v>559756685.03999996</v>
      </c>
      <c r="S437" s="132">
        <f t="shared" si="792"/>
        <v>6174423408.9510002</v>
      </c>
    </row>
    <row r="438" spans="1:31" ht="16.5" customHeight="1">
      <c r="A438" s="23" t="s">
        <v>118</v>
      </c>
      <c r="B438" s="140">
        <f t="shared" ref="B438:H438" si="793">MAX(B4:B434)</f>
        <v>232859.26282940002</v>
      </c>
      <c r="C438" s="140">
        <f t="shared" si="793"/>
        <v>1208442.5391923001</v>
      </c>
      <c r="D438" s="140">
        <f t="shared" si="793"/>
        <v>1377235.2430039002</v>
      </c>
      <c r="E438" s="140">
        <f t="shared" si="793"/>
        <v>4636.1735799999997</v>
      </c>
      <c r="F438" s="140">
        <f t="shared" si="793"/>
        <v>115229.4096249</v>
      </c>
      <c r="G438" s="140">
        <f t="shared" si="793"/>
        <v>116996.6407285</v>
      </c>
      <c r="H438" s="140">
        <f t="shared" si="793"/>
        <v>1469066.9808489003</v>
      </c>
      <c r="I438" s="24"/>
      <c r="M438" s="131">
        <v>2022</v>
      </c>
      <c r="N438" s="132">
        <f t="shared" ref="N438:S438" si="794">SUM(N388:N399)</f>
        <v>233914626.53999999</v>
      </c>
      <c r="O438" s="132">
        <f t="shared" si="794"/>
        <v>8276139973.7036009</v>
      </c>
      <c r="P438" s="132">
        <f t="shared" si="794"/>
        <v>24006615.68</v>
      </c>
      <c r="Q438" s="132">
        <f t="shared" si="794"/>
        <v>8534061215.9235992</v>
      </c>
      <c r="R438" s="132">
        <f t="shared" si="794"/>
        <v>709952985.12800002</v>
      </c>
      <c r="S438" s="132">
        <f t="shared" si="794"/>
        <v>9244014201.0515995</v>
      </c>
    </row>
    <row r="439" spans="1:31" ht="16.5" customHeight="1">
      <c r="A439" s="19"/>
      <c r="B439" s="20"/>
      <c r="C439" s="20"/>
      <c r="D439" s="20"/>
      <c r="E439" s="20"/>
      <c r="F439" s="20"/>
      <c r="G439" s="20"/>
      <c r="H439" s="20"/>
      <c r="I439" s="20"/>
      <c r="M439" s="131">
        <v>2023</v>
      </c>
      <c r="N439" s="132">
        <f t="shared" ref="N439:S439" si="795">SUM(N400:N411)</f>
        <v>703865128.80800009</v>
      </c>
      <c r="O439" s="132">
        <f t="shared" si="795"/>
        <v>6620449046.8072996</v>
      </c>
      <c r="P439" s="132">
        <f t="shared" si="795"/>
        <v>26063726.167300001</v>
      </c>
      <c r="Q439" s="132">
        <f t="shared" si="795"/>
        <v>7350377901.7826004</v>
      </c>
      <c r="R439" s="132">
        <f t="shared" si="795"/>
        <v>702519500.78690004</v>
      </c>
      <c r="S439" s="132">
        <f t="shared" si="795"/>
        <v>8052897402.5695</v>
      </c>
    </row>
    <row r="440" spans="1:31" ht="16.5" customHeight="1" thickBot="1">
      <c r="A440" s="170" t="s">
        <v>12</v>
      </c>
      <c r="B440" s="170"/>
      <c r="C440" s="170"/>
      <c r="D440" s="170"/>
      <c r="E440" s="170"/>
      <c r="F440" s="170"/>
      <c r="G440" s="170"/>
      <c r="H440" s="170"/>
      <c r="I440" s="25"/>
      <c r="M440" s="131">
        <v>2024</v>
      </c>
      <c r="N440" s="132">
        <f>SUM(N412:N423)</f>
        <v>2008828230.4805</v>
      </c>
      <c r="O440" s="132">
        <f t="shared" ref="O440:S440" si="796">SUM(O412:O423)</f>
        <v>9568351021.3139992</v>
      </c>
      <c r="P440" s="132">
        <f t="shared" si="796"/>
        <v>24493492.954799999</v>
      </c>
      <c r="Q440" s="132">
        <f t="shared" si="796"/>
        <v>11601672744.7493</v>
      </c>
      <c r="R440" s="132">
        <f t="shared" si="796"/>
        <v>961015014.96590006</v>
      </c>
      <c r="S440" s="132">
        <f t="shared" si="796"/>
        <v>12562687759.715202</v>
      </c>
    </row>
    <row r="441" spans="1:31" ht="16.5" customHeight="1">
      <c r="A441" s="26" t="s">
        <v>13</v>
      </c>
      <c r="B441" s="150">
        <f t="shared" ref="B441:H441" si="797">SUM(B4:B15)</f>
        <v>94265</v>
      </c>
      <c r="C441" s="150">
        <f t="shared" si="797"/>
        <v>803404</v>
      </c>
      <c r="D441" s="151">
        <f t="shared" si="797"/>
        <v>1120079</v>
      </c>
      <c r="E441" s="150">
        <f t="shared" si="797"/>
        <v>101</v>
      </c>
      <c r="F441" s="150">
        <f t="shared" si="797"/>
        <v>164499.19997099999</v>
      </c>
      <c r="G441" s="144">
        <f t="shared" si="797"/>
        <v>164600.19997099999</v>
      </c>
      <c r="H441" s="145">
        <f t="shared" si="797"/>
        <v>1284679.199971</v>
      </c>
      <c r="I441" s="27"/>
      <c r="M441" s="131">
        <v>2025</v>
      </c>
      <c r="N441" s="132">
        <f>SUM(N424:N433)</f>
        <v>839076085.78010011</v>
      </c>
      <c r="O441" s="132">
        <f t="shared" ref="O441:S441" si="798">SUM(O424:O433)</f>
        <v>9335636058.6055012</v>
      </c>
      <c r="P441" s="132">
        <f t="shared" si="798"/>
        <v>26727863.330400001</v>
      </c>
      <c r="Q441" s="132">
        <f t="shared" si="798"/>
        <v>10201440007.716002</v>
      </c>
      <c r="R441" s="132">
        <f t="shared" si="798"/>
        <v>847522693.06050003</v>
      </c>
      <c r="S441" s="132">
        <f t="shared" si="798"/>
        <v>11048962700.776501</v>
      </c>
    </row>
    <row r="442" spans="1:31" ht="16.5" customHeight="1">
      <c r="A442" s="26" t="s">
        <v>14</v>
      </c>
      <c r="B442" s="150">
        <f t="shared" ref="B442:H442" si="799">SUM(B16:B27)</f>
        <v>176331</v>
      </c>
      <c r="C442" s="150">
        <f t="shared" si="799"/>
        <v>1284858</v>
      </c>
      <c r="D442" s="151">
        <f t="shared" si="799"/>
        <v>1461189</v>
      </c>
      <c r="E442" s="150">
        <f t="shared" si="799"/>
        <v>494</v>
      </c>
      <c r="F442" s="150">
        <f t="shared" si="799"/>
        <v>114310.98000000001</v>
      </c>
      <c r="G442" s="144">
        <f t="shared" si="799"/>
        <v>114804.98000000001</v>
      </c>
      <c r="H442" s="145">
        <f t="shared" si="799"/>
        <v>1575993.98</v>
      </c>
      <c r="I442" s="27"/>
      <c r="N442" s="49"/>
      <c r="O442" s="49"/>
      <c r="P442" s="49"/>
      <c r="Q442" s="49"/>
      <c r="R442" s="49"/>
      <c r="S442" s="49"/>
    </row>
    <row r="443" spans="1:31" ht="16.5" customHeight="1">
      <c r="A443" s="26" t="s">
        <v>15</v>
      </c>
      <c r="B443" s="150">
        <f t="shared" ref="B443:H443" si="800">SUM(B28:B39)</f>
        <v>84080.329999999987</v>
      </c>
      <c r="C443" s="150">
        <f t="shared" si="800"/>
        <v>851224.32999999984</v>
      </c>
      <c r="D443" s="151">
        <f t="shared" si="800"/>
        <v>935304.66</v>
      </c>
      <c r="E443" s="150">
        <f t="shared" si="800"/>
        <v>1322.3300000000002</v>
      </c>
      <c r="F443" s="150">
        <f t="shared" si="800"/>
        <v>161464</v>
      </c>
      <c r="G443" s="144">
        <f t="shared" si="800"/>
        <v>162786.33000000002</v>
      </c>
      <c r="H443" s="145">
        <f t="shared" si="800"/>
        <v>1098090.99</v>
      </c>
      <c r="I443" s="27"/>
      <c r="N443" s="49"/>
      <c r="O443" s="49"/>
      <c r="P443" s="49"/>
      <c r="Q443" s="49"/>
      <c r="R443" s="49"/>
      <c r="S443" s="49"/>
    </row>
    <row r="444" spans="1:31" ht="16.5" customHeight="1">
      <c r="A444" s="26" t="s">
        <v>16</v>
      </c>
      <c r="B444" s="150">
        <f t="shared" ref="B444:H444" si="801">SUM(B40:B51)</f>
        <v>143629.10998370001</v>
      </c>
      <c r="C444" s="150">
        <f t="shared" si="801"/>
        <v>856637.99</v>
      </c>
      <c r="D444" s="151">
        <f t="shared" si="801"/>
        <v>1000267.0999836999</v>
      </c>
      <c r="E444" s="150">
        <f t="shared" si="801"/>
        <v>388.49999999999994</v>
      </c>
      <c r="F444" s="150">
        <f t="shared" si="801"/>
        <v>215066</v>
      </c>
      <c r="G444" s="144">
        <f t="shared" si="801"/>
        <v>215454.50000000003</v>
      </c>
      <c r="H444" s="145">
        <f t="shared" si="801"/>
        <v>1215721.5999837001</v>
      </c>
      <c r="I444" s="27"/>
      <c r="N444" s="49"/>
      <c r="O444" s="49"/>
      <c r="P444" s="49"/>
      <c r="Q444" s="49"/>
      <c r="R444" s="49"/>
      <c r="S444" s="49"/>
    </row>
    <row r="445" spans="1:31" ht="16.5" customHeight="1">
      <c r="A445" s="26" t="s">
        <v>17</v>
      </c>
      <c r="B445" s="150">
        <f t="shared" ref="B445:H445" si="802">SUM(B52:B63)</f>
        <v>308671.47990999999</v>
      </c>
      <c r="C445" s="150">
        <f t="shared" si="802"/>
        <v>1886697.8159600003</v>
      </c>
      <c r="D445" s="151">
        <f t="shared" si="802"/>
        <v>2195369.29587</v>
      </c>
      <c r="E445" s="150">
        <f t="shared" si="802"/>
        <v>869.75526000000002</v>
      </c>
      <c r="F445" s="150">
        <f t="shared" si="802"/>
        <v>345849.35</v>
      </c>
      <c r="G445" s="144">
        <f t="shared" si="802"/>
        <v>346719.10525999998</v>
      </c>
      <c r="H445" s="145">
        <f t="shared" si="802"/>
        <v>2542088.4011300001</v>
      </c>
      <c r="I445" s="27"/>
      <c r="N445" s="49"/>
      <c r="O445" s="49"/>
      <c r="P445" s="49"/>
      <c r="Q445" s="49"/>
      <c r="R445" s="49"/>
      <c r="S445" s="49"/>
    </row>
    <row r="446" spans="1:31" ht="16.5" customHeight="1">
      <c r="A446" s="26" t="s">
        <v>18</v>
      </c>
      <c r="B446" s="150">
        <f t="shared" ref="B446:H446" si="803">SUM(B64:B75)</f>
        <v>176565.92899999997</v>
      </c>
      <c r="C446" s="150">
        <f t="shared" si="803"/>
        <v>1772682.419</v>
      </c>
      <c r="D446" s="151">
        <f t="shared" si="803"/>
        <v>1949248.3479999998</v>
      </c>
      <c r="E446" s="150">
        <f t="shared" si="803"/>
        <v>2336.9290000000001</v>
      </c>
      <c r="F446" s="150">
        <f t="shared" si="803"/>
        <v>477695.21950999997</v>
      </c>
      <c r="G446" s="144">
        <f t="shared" si="803"/>
        <v>480032.14850999997</v>
      </c>
      <c r="H446" s="145">
        <f t="shared" si="803"/>
        <v>2429280.4965100004</v>
      </c>
      <c r="I446" s="27"/>
      <c r="N446" s="49"/>
      <c r="O446" s="49"/>
      <c r="P446" s="49"/>
      <c r="Q446" s="49"/>
      <c r="R446" s="49"/>
      <c r="S446" s="49"/>
    </row>
    <row r="447" spans="1:31" ht="16.5" customHeight="1">
      <c r="A447" s="26" t="s">
        <v>19</v>
      </c>
      <c r="B447" s="150">
        <f t="shared" ref="B447:H447" si="804">SUM(B76:B87)</f>
        <v>93727.880000000019</v>
      </c>
      <c r="C447" s="150">
        <f t="shared" si="804"/>
        <v>1597112.88</v>
      </c>
      <c r="D447" s="151">
        <f t="shared" si="804"/>
        <v>1690840.7599999998</v>
      </c>
      <c r="E447" s="150">
        <f t="shared" si="804"/>
        <v>1953.88</v>
      </c>
      <c r="F447" s="150">
        <f t="shared" si="804"/>
        <v>400888.18345000001</v>
      </c>
      <c r="G447" s="144">
        <f t="shared" si="804"/>
        <v>402842.06345000002</v>
      </c>
      <c r="H447" s="145">
        <f t="shared" si="804"/>
        <v>2093682.82345</v>
      </c>
      <c r="I447" s="27"/>
      <c r="N447" s="49"/>
      <c r="O447" s="49"/>
      <c r="P447" s="49"/>
      <c r="Q447" s="49"/>
      <c r="R447" s="49"/>
      <c r="S447" s="49"/>
    </row>
    <row r="448" spans="1:31" ht="16.5" customHeight="1">
      <c r="A448" s="26" t="s">
        <v>20</v>
      </c>
      <c r="B448" s="150">
        <f t="shared" ref="B448:H448" si="805">SUM(B88:B99)</f>
        <v>56484.959999999999</v>
      </c>
      <c r="C448" s="150">
        <f t="shared" si="805"/>
        <v>2668432.4500000002</v>
      </c>
      <c r="D448" s="151">
        <f t="shared" si="805"/>
        <v>2724917.41</v>
      </c>
      <c r="E448" s="150">
        <f t="shared" si="805"/>
        <v>1005.96</v>
      </c>
      <c r="F448" s="150">
        <f t="shared" si="805"/>
        <v>368769.94900000002</v>
      </c>
      <c r="G448" s="144">
        <f t="shared" si="805"/>
        <v>369775.90899999999</v>
      </c>
      <c r="H448" s="145">
        <f t="shared" si="805"/>
        <v>3094693.3189999997</v>
      </c>
      <c r="I448" s="27"/>
      <c r="N448"/>
      <c r="O448"/>
      <c r="P448"/>
      <c r="Q448"/>
      <c r="R448"/>
      <c r="S448"/>
    </row>
    <row r="449" spans="1:19" ht="16.5" customHeight="1">
      <c r="A449" s="26" t="s">
        <v>21</v>
      </c>
      <c r="B449" s="150">
        <f t="shared" ref="B449:H449" si="806">SUM(B100:B111)</f>
        <v>96715</v>
      </c>
      <c r="C449" s="150">
        <f t="shared" si="806"/>
        <v>2239485</v>
      </c>
      <c r="D449" s="151">
        <f t="shared" si="806"/>
        <v>2336200</v>
      </c>
      <c r="E449" s="150">
        <f t="shared" si="806"/>
        <v>541</v>
      </c>
      <c r="F449" s="150">
        <f t="shared" si="806"/>
        <v>259375.28474</v>
      </c>
      <c r="G449" s="144">
        <f t="shared" si="806"/>
        <v>259916.28474</v>
      </c>
      <c r="H449" s="145">
        <f t="shared" si="806"/>
        <v>2596116.28474</v>
      </c>
      <c r="I449" s="27"/>
      <c r="N449"/>
      <c r="O449"/>
      <c r="P449"/>
      <c r="Q449"/>
      <c r="R449"/>
      <c r="S449"/>
    </row>
    <row r="450" spans="1:19" ht="16.5" customHeight="1">
      <c r="A450" s="26" t="s">
        <v>22</v>
      </c>
      <c r="B450" s="150">
        <f t="shared" ref="B450:H450" si="807">SUM(B112:B123)</f>
        <v>191403.45</v>
      </c>
      <c r="C450" s="150">
        <f t="shared" si="807"/>
        <v>2028751.45</v>
      </c>
      <c r="D450" s="151">
        <f t="shared" si="807"/>
        <v>2220154.9</v>
      </c>
      <c r="E450" s="150">
        <f t="shared" si="807"/>
        <v>413</v>
      </c>
      <c r="F450" s="150">
        <f t="shared" si="807"/>
        <v>223783.84493000002</v>
      </c>
      <c r="G450" s="144">
        <f t="shared" si="807"/>
        <v>224196.84493000002</v>
      </c>
      <c r="H450" s="145">
        <f t="shared" si="807"/>
        <v>2444351.7449300005</v>
      </c>
      <c r="I450" s="27"/>
      <c r="N450"/>
      <c r="O450"/>
      <c r="P450"/>
      <c r="Q450"/>
      <c r="R450"/>
      <c r="S450"/>
    </row>
    <row r="451" spans="1:19" ht="16.5" customHeight="1">
      <c r="A451" s="26" t="s">
        <v>23</v>
      </c>
      <c r="B451" s="150">
        <f t="shared" ref="B451:H451" si="808">SUM(B124:B135)</f>
        <v>39970.707370000004</v>
      </c>
      <c r="C451" s="150">
        <f t="shared" si="808"/>
        <v>1518343.7823699031</v>
      </c>
      <c r="D451" s="151">
        <f t="shared" si="808"/>
        <v>1558314.489739903</v>
      </c>
      <c r="E451" s="150">
        <f t="shared" si="808"/>
        <v>1300.9938</v>
      </c>
      <c r="F451" s="150">
        <f t="shared" si="808"/>
        <v>215713.44132999997</v>
      </c>
      <c r="G451" s="144">
        <f t="shared" si="808"/>
        <v>217014.43512999997</v>
      </c>
      <c r="H451" s="145">
        <f t="shared" si="808"/>
        <v>1775328.9248699029</v>
      </c>
      <c r="I451" s="27"/>
      <c r="N451"/>
      <c r="O451"/>
      <c r="P451"/>
      <c r="Q451"/>
      <c r="R451"/>
      <c r="S451"/>
    </row>
    <row r="452" spans="1:19" ht="16.5" customHeight="1">
      <c r="A452" s="26" t="s">
        <v>24</v>
      </c>
      <c r="B452" s="150">
        <f t="shared" ref="B452:H452" si="809">SUM(B136:B147)</f>
        <v>34928.629510000006</v>
      </c>
      <c r="C452" s="150">
        <f t="shared" si="809"/>
        <v>1185301.7789800002</v>
      </c>
      <c r="D452" s="151">
        <f t="shared" si="809"/>
        <v>1220230.4084900005</v>
      </c>
      <c r="E452" s="150">
        <f t="shared" si="809"/>
        <v>1923.97317</v>
      </c>
      <c r="F452" s="150">
        <f t="shared" si="809"/>
        <v>210131.76321</v>
      </c>
      <c r="G452" s="144">
        <f t="shared" si="809"/>
        <v>212055.73638000002</v>
      </c>
      <c r="H452" s="145">
        <f t="shared" si="809"/>
        <v>1432286.1448700002</v>
      </c>
      <c r="I452" s="27"/>
      <c r="N452"/>
      <c r="O452"/>
      <c r="P452"/>
      <c r="Q452"/>
      <c r="R452"/>
      <c r="S452"/>
    </row>
    <row r="453" spans="1:19" ht="16.5" customHeight="1">
      <c r="A453" s="26" t="s">
        <v>25</v>
      </c>
      <c r="B453" s="150">
        <f t="shared" ref="B453:H453" si="810">SUM(B148:B159)</f>
        <v>127697.59538</v>
      </c>
      <c r="C453" s="150">
        <f t="shared" si="810"/>
        <v>1057414.33289</v>
      </c>
      <c r="D453" s="151">
        <f t="shared" si="810"/>
        <v>1185111.92827</v>
      </c>
      <c r="E453" s="150">
        <f t="shared" si="810"/>
        <v>3873.1357499999999</v>
      </c>
      <c r="F453" s="150">
        <f t="shared" si="810"/>
        <v>179204.59869999997</v>
      </c>
      <c r="G453" s="144">
        <f t="shared" si="810"/>
        <v>183077.73444999999</v>
      </c>
      <c r="H453" s="145">
        <f t="shared" si="810"/>
        <v>1368189.6627199999</v>
      </c>
      <c r="I453" s="27"/>
      <c r="N453"/>
      <c r="O453"/>
      <c r="P453"/>
      <c r="Q453"/>
      <c r="R453"/>
      <c r="S453"/>
    </row>
    <row r="454" spans="1:19" ht="16.5" customHeight="1">
      <c r="A454" s="26" t="s">
        <v>26</v>
      </c>
      <c r="B454" s="150">
        <f t="shared" ref="B454:H454" si="811">SUM(B160:B171)</f>
        <v>115221.83726</v>
      </c>
      <c r="C454" s="150">
        <f t="shared" si="811"/>
        <v>1186725.24046</v>
      </c>
      <c r="D454" s="151">
        <f t="shared" si="811"/>
        <v>1301947.0777200002</v>
      </c>
      <c r="E454" s="150">
        <f t="shared" si="811"/>
        <v>7991.2001799999989</v>
      </c>
      <c r="F454" s="150">
        <f t="shared" si="811"/>
        <v>225305.99799999999</v>
      </c>
      <c r="G454" s="144">
        <f t="shared" si="811"/>
        <v>233297.19818000001</v>
      </c>
      <c r="H454" s="145">
        <f t="shared" si="811"/>
        <v>1535244.2759000002</v>
      </c>
      <c r="I454" s="27"/>
      <c r="N454"/>
      <c r="O454"/>
      <c r="P454"/>
      <c r="Q454"/>
      <c r="R454"/>
      <c r="S454"/>
    </row>
    <row r="455" spans="1:19" ht="16.5" customHeight="1">
      <c r="A455" s="26" t="s">
        <v>27</v>
      </c>
      <c r="B455" s="150">
        <f t="shared" ref="B455:H455" si="812">SUM(B172:B183)</f>
        <v>35335.464290000004</v>
      </c>
      <c r="C455" s="150">
        <f t="shared" si="812"/>
        <v>1693427.9256899999</v>
      </c>
      <c r="D455" s="151">
        <f t="shared" si="812"/>
        <v>1728763.3899800002</v>
      </c>
      <c r="E455" s="150">
        <f t="shared" si="812"/>
        <v>6376.1445300000005</v>
      </c>
      <c r="F455" s="150">
        <f t="shared" si="812"/>
        <v>287783.53664000001</v>
      </c>
      <c r="G455" s="144">
        <f t="shared" si="812"/>
        <v>294159.68117</v>
      </c>
      <c r="H455" s="145">
        <f t="shared" si="812"/>
        <v>2022923.0711499997</v>
      </c>
      <c r="I455" s="27"/>
      <c r="N455"/>
      <c r="O455"/>
      <c r="P455"/>
      <c r="Q455"/>
      <c r="R455"/>
      <c r="S455"/>
    </row>
    <row r="456" spans="1:19" ht="16.5" customHeight="1">
      <c r="A456" s="26" t="s">
        <v>28</v>
      </c>
      <c r="B456" s="150">
        <f t="shared" ref="B456:H456" si="813">SUM(B184:B195)</f>
        <v>74732.272630000007</v>
      </c>
      <c r="C456" s="150">
        <f t="shared" si="813"/>
        <v>2444743.81807</v>
      </c>
      <c r="D456" s="151">
        <f t="shared" si="813"/>
        <v>2519476.0907000001</v>
      </c>
      <c r="E456" s="150">
        <f t="shared" si="813"/>
        <v>14441.792699999998</v>
      </c>
      <c r="F456" s="150">
        <f t="shared" si="813"/>
        <v>385124.12171999994</v>
      </c>
      <c r="G456" s="144">
        <f t="shared" si="813"/>
        <v>399565.91442000004</v>
      </c>
      <c r="H456" s="145">
        <f t="shared" si="813"/>
        <v>2919042.0051199999</v>
      </c>
      <c r="I456" s="27"/>
      <c r="N456"/>
      <c r="O456"/>
      <c r="P456"/>
      <c r="Q456"/>
      <c r="R456"/>
      <c r="S456"/>
    </row>
    <row r="457" spans="1:19" ht="16.5" customHeight="1">
      <c r="A457" s="26" t="s">
        <v>29</v>
      </c>
      <c r="B457" s="150">
        <f t="shared" ref="B457:H457" si="814">SUM(B196:B207)</f>
        <v>115065.38154000002</v>
      </c>
      <c r="C457" s="150">
        <f t="shared" si="814"/>
        <v>2774956.9976300001</v>
      </c>
      <c r="D457" s="151">
        <f t="shared" si="814"/>
        <v>2890022.3791700001</v>
      </c>
      <c r="E457" s="150">
        <f t="shared" si="814"/>
        <v>20553.836599999999</v>
      </c>
      <c r="F457" s="150">
        <f t="shared" si="814"/>
        <v>388715.67458999995</v>
      </c>
      <c r="G457" s="144">
        <f t="shared" si="814"/>
        <v>409269.51118999993</v>
      </c>
      <c r="H457" s="145">
        <f t="shared" si="814"/>
        <v>3299291.8903599996</v>
      </c>
      <c r="I457" s="27"/>
      <c r="N457"/>
      <c r="O457"/>
      <c r="P457"/>
      <c r="Q457"/>
      <c r="R457"/>
      <c r="S457"/>
    </row>
    <row r="458" spans="1:19" ht="16.5" customHeight="1">
      <c r="A458" s="26" t="s">
        <v>30</v>
      </c>
      <c r="B458" s="150">
        <f t="shared" ref="B458:H458" si="815">SUM(B208:B219)</f>
        <v>153624.16672000001</v>
      </c>
      <c r="C458" s="150">
        <f t="shared" si="815"/>
        <v>3209718.0471599996</v>
      </c>
      <c r="D458" s="151">
        <f t="shared" si="815"/>
        <v>3363342.2138800006</v>
      </c>
      <c r="E458" s="150">
        <f t="shared" si="815"/>
        <v>20912.721989999998</v>
      </c>
      <c r="F458" s="150">
        <f t="shared" si="815"/>
        <v>489337.91537</v>
      </c>
      <c r="G458" s="144">
        <f t="shared" si="815"/>
        <v>510250.63735999999</v>
      </c>
      <c r="H458" s="145">
        <f t="shared" si="815"/>
        <v>3873592.8512399993</v>
      </c>
      <c r="I458" s="27"/>
      <c r="N458"/>
      <c r="O458"/>
      <c r="P458"/>
      <c r="Q458"/>
      <c r="R458"/>
      <c r="S458"/>
    </row>
    <row r="459" spans="1:19" ht="16.5" customHeight="1">
      <c r="A459" s="26" t="s">
        <v>31</v>
      </c>
      <c r="B459" s="150">
        <f t="shared" ref="B459:H459" si="816">SUM(B220:B231)</f>
        <v>276346.54485000001</v>
      </c>
      <c r="C459" s="150">
        <f t="shared" si="816"/>
        <v>3847623.4222300001</v>
      </c>
      <c r="D459" s="151">
        <f t="shared" si="816"/>
        <v>4123969.9670800003</v>
      </c>
      <c r="E459" s="150">
        <f t="shared" si="816"/>
        <v>30729.051380000001</v>
      </c>
      <c r="F459" s="150">
        <f t="shared" si="816"/>
        <v>595530.36163000006</v>
      </c>
      <c r="G459" s="144">
        <f t="shared" si="816"/>
        <v>626259.41301000002</v>
      </c>
      <c r="H459" s="145">
        <f t="shared" si="816"/>
        <v>4750229.3800899992</v>
      </c>
      <c r="I459" s="27"/>
      <c r="N459"/>
      <c r="O459"/>
      <c r="P459"/>
      <c r="Q459"/>
      <c r="R459"/>
      <c r="S459"/>
    </row>
    <row r="460" spans="1:19" ht="16.5" customHeight="1">
      <c r="A460" s="26" t="s">
        <v>32</v>
      </c>
      <c r="B460" s="150">
        <f t="shared" ref="B460:H460" si="817">SUM(B232:B243)</f>
        <v>107257.88931</v>
      </c>
      <c r="C460" s="150">
        <f t="shared" si="817"/>
        <v>3661828.7458399995</v>
      </c>
      <c r="D460" s="151">
        <f t="shared" si="817"/>
        <v>3769086.63515</v>
      </c>
      <c r="E460" s="150">
        <f t="shared" si="817"/>
        <v>25493.876830000001</v>
      </c>
      <c r="F460" s="150">
        <f t="shared" si="817"/>
        <v>479811.84171000001</v>
      </c>
      <c r="G460" s="144">
        <f t="shared" si="817"/>
        <v>505305.71854000003</v>
      </c>
      <c r="H460" s="145">
        <f t="shared" si="817"/>
        <v>4274392.3536900003</v>
      </c>
      <c r="I460" s="27"/>
      <c r="J460" s="74"/>
      <c r="N460"/>
      <c r="O460"/>
      <c r="P460"/>
      <c r="Q460"/>
      <c r="R460"/>
      <c r="S460"/>
    </row>
    <row r="461" spans="1:19" ht="16.5" customHeight="1">
      <c r="A461" s="26" t="s">
        <v>33</v>
      </c>
      <c r="B461" s="150">
        <f t="shared" ref="B461:H461" si="818">SUM(B244:B255)</f>
        <v>118559.96622999999</v>
      </c>
      <c r="C461" s="150">
        <f t="shared" si="818"/>
        <v>5013874.5302000009</v>
      </c>
      <c r="D461" s="151">
        <f t="shared" si="818"/>
        <v>5132434.4964300003</v>
      </c>
      <c r="E461" s="150">
        <f t="shared" si="818"/>
        <v>17506.16518</v>
      </c>
      <c r="F461" s="150">
        <f t="shared" si="818"/>
        <v>540596.31131999998</v>
      </c>
      <c r="G461" s="144">
        <f t="shared" si="818"/>
        <v>558102.47649999999</v>
      </c>
      <c r="H461" s="145">
        <f t="shared" si="818"/>
        <v>5690536.9729299992</v>
      </c>
      <c r="I461" s="27"/>
      <c r="J461" s="74"/>
      <c r="N461"/>
      <c r="O461"/>
      <c r="P461"/>
      <c r="Q461"/>
      <c r="R461"/>
      <c r="S461"/>
    </row>
    <row r="462" spans="1:19" ht="16.5" customHeight="1">
      <c r="A462" s="26" t="s">
        <v>34</v>
      </c>
      <c r="B462" s="150">
        <f t="shared" ref="B462:H462" si="819">SUM(B256:B267)</f>
        <v>372097.86942</v>
      </c>
      <c r="C462" s="150">
        <f t="shared" si="819"/>
        <v>7672524.9882899988</v>
      </c>
      <c r="D462" s="151">
        <f t="shared" si="819"/>
        <v>8044622.8577100001</v>
      </c>
      <c r="E462" s="150">
        <f t="shared" si="819"/>
        <v>24504.72478</v>
      </c>
      <c r="F462" s="150">
        <f t="shared" si="819"/>
        <v>704637.88825999992</v>
      </c>
      <c r="G462" s="144">
        <f t="shared" si="819"/>
        <v>729142.61303999997</v>
      </c>
      <c r="H462" s="145">
        <f t="shared" si="819"/>
        <v>8773765.4707500003</v>
      </c>
      <c r="I462" s="27"/>
      <c r="J462" s="74"/>
      <c r="N462"/>
      <c r="O462"/>
      <c r="P462"/>
      <c r="Q462"/>
      <c r="R462"/>
      <c r="S462"/>
    </row>
    <row r="463" spans="1:19" ht="16.5" customHeight="1">
      <c r="A463" s="26" t="s">
        <v>107</v>
      </c>
      <c r="B463" s="150">
        <f t="shared" ref="B463:H463" si="820">SUM(B268:B279)</f>
        <v>158907.24348</v>
      </c>
      <c r="C463" s="150">
        <f t="shared" si="820"/>
        <v>5513317.4072300009</v>
      </c>
      <c r="D463" s="151">
        <f t="shared" si="820"/>
        <v>5672224.6507100007</v>
      </c>
      <c r="E463" s="150">
        <f t="shared" si="820"/>
        <v>17385.35053</v>
      </c>
      <c r="F463" s="150">
        <f t="shared" si="820"/>
        <v>714449.09245999984</v>
      </c>
      <c r="G463" s="144">
        <f t="shared" si="820"/>
        <v>731834.44299000001</v>
      </c>
      <c r="H463" s="145">
        <f t="shared" si="820"/>
        <v>6404059.0936999992</v>
      </c>
      <c r="I463" s="27"/>
      <c r="J463" s="74"/>
      <c r="N463"/>
      <c r="O463"/>
      <c r="P463"/>
      <c r="Q463"/>
      <c r="R463"/>
      <c r="S463"/>
    </row>
    <row r="464" spans="1:19" ht="16.5" customHeight="1">
      <c r="A464" s="26" t="s">
        <v>110</v>
      </c>
      <c r="B464" s="150">
        <f t="shared" ref="B464:H464" si="821">SUM(B280:B291)</f>
        <v>169899.68014999997</v>
      </c>
      <c r="C464" s="150">
        <f t="shared" si="821"/>
        <v>4374710.7568725003</v>
      </c>
      <c r="D464" s="151">
        <f t="shared" si="821"/>
        <v>4544610.4370225007</v>
      </c>
      <c r="E464" s="150">
        <f t="shared" si="821"/>
        <v>14119.5501193</v>
      </c>
      <c r="F464" s="150">
        <f t="shared" si="821"/>
        <v>671537.96156600013</v>
      </c>
      <c r="G464" s="144">
        <f t="shared" si="821"/>
        <v>685657.51168529992</v>
      </c>
      <c r="H464" s="145">
        <f t="shared" si="821"/>
        <v>5230267.9487077994</v>
      </c>
      <c r="I464" s="27"/>
      <c r="J464" s="74"/>
      <c r="N464"/>
      <c r="O464"/>
      <c r="P464"/>
      <c r="Q464"/>
      <c r="R464"/>
      <c r="S464"/>
    </row>
    <row r="465" spans="1:19" ht="16.5" customHeight="1">
      <c r="A465" s="26" t="s">
        <v>113</v>
      </c>
      <c r="B465" s="150">
        <f t="shared" ref="B465:H465" si="822">SUM(B292:B303)</f>
        <v>413265.21836</v>
      </c>
      <c r="C465" s="150">
        <f t="shared" si="822"/>
        <v>5584796.3829219993</v>
      </c>
      <c r="D465" s="151">
        <f t="shared" si="822"/>
        <v>5998061.6012820005</v>
      </c>
      <c r="E465" s="150">
        <f t="shared" si="822"/>
        <v>11020.173348999999</v>
      </c>
      <c r="F465" s="150">
        <f t="shared" si="822"/>
        <v>599566.17914999998</v>
      </c>
      <c r="G465" s="144">
        <f t="shared" si="822"/>
        <v>610586.35249900003</v>
      </c>
      <c r="H465" s="145">
        <f t="shared" si="822"/>
        <v>6608647.9537810003</v>
      </c>
      <c r="I465" s="27"/>
      <c r="J465" s="74"/>
      <c r="N465"/>
      <c r="O465"/>
      <c r="P465"/>
      <c r="Q465"/>
      <c r="R465"/>
      <c r="S465"/>
    </row>
    <row r="466" spans="1:19" ht="16.5" customHeight="1">
      <c r="A466" s="26" t="s">
        <v>116</v>
      </c>
      <c r="B466" s="150">
        <f t="shared" ref="B466:H466" si="823">SUM(B304:B315)</f>
        <v>466673.92633000005</v>
      </c>
      <c r="C466" s="150">
        <f t="shared" si="823"/>
        <v>5101665.0978330001</v>
      </c>
      <c r="D466" s="151">
        <f t="shared" si="823"/>
        <v>5568339.0241629994</v>
      </c>
      <c r="E466" s="150">
        <f t="shared" si="823"/>
        <v>11235.670013000001</v>
      </c>
      <c r="F466" s="150">
        <f t="shared" si="823"/>
        <v>578815.19931000005</v>
      </c>
      <c r="G466" s="144">
        <f t="shared" si="823"/>
        <v>590050.86932300008</v>
      </c>
      <c r="H466" s="145">
        <f t="shared" si="823"/>
        <v>6158389.8934860006</v>
      </c>
      <c r="I466" s="27"/>
      <c r="J466" s="74"/>
      <c r="N466"/>
      <c r="O466"/>
      <c r="P466"/>
      <c r="Q466"/>
      <c r="R466"/>
      <c r="S466"/>
    </row>
    <row r="467" spans="1:19" ht="16.5" customHeight="1">
      <c r="A467" s="26" t="s">
        <v>125</v>
      </c>
      <c r="B467" s="150">
        <f t="shared" ref="B467:H467" si="824">SUM(B316:B327)</f>
        <v>67410.567270000014</v>
      </c>
      <c r="C467" s="150">
        <f t="shared" si="824"/>
        <v>4767081.4417585004</v>
      </c>
      <c r="D467" s="151">
        <f t="shared" si="824"/>
        <v>4834492.0090284999</v>
      </c>
      <c r="E467" s="150">
        <f t="shared" si="824"/>
        <v>11971.904763900002</v>
      </c>
      <c r="F467" s="150">
        <f t="shared" si="824"/>
        <v>605377.84895020013</v>
      </c>
      <c r="G467" s="144">
        <f t="shared" si="824"/>
        <v>617349.75371410011</v>
      </c>
      <c r="H467" s="145">
        <f t="shared" si="824"/>
        <v>5451841.7627426013</v>
      </c>
      <c r="I467" s="27"/>
      <c r="J467" s="74"/>
      <c r="N467"/>
      <c r="O467"/>
      <c r="P467"/>
      <c r="Q467"/>
      <c r="R467"/>
      <c r="S467"/>
    </row>
    <row r="468" spans="1:19" ht="16.5" customHeight="1">
      <c r="A468" s="26" t="s">
        <v>128</v>
      </c>
      <c r="B468" s="150">
        <f t="shared" ref="B468:H468" si="825">SUM(B328:B339)</f>
        <v>45347.15094</v>
      </c>
      <c r="C468" s="150">
        <f t="shared" si="825"/>
        <v>4547255.9724527998</v>
      </c>
      <c r="D468" s="151">
        <f t="shared" si="825"/>
        <v>4592603.1233928008</v>
      </c>
      <c r="E468" s="150">
        <f t="shared" si="825"/>
        <v>15472.753418099997</v>
      </c>
      <c r="F468" s="150">
        <f t="shared" si="825"/>
        <v>642538.50819600013</v>
      </c>
      <c r="G468" s="144">
        <f t="shared" si="825"/>
        <v>658011.26161410008</v>
      </c>
      <c r="H468" s="145">
        <f t="shared" si="825"/>
        <v>5250614.3850068999</v>
      </c>
      <c r="I468" s="27"/>
      <c r="J468" s="74"/>
      <c r="N468"/>
      <c r="O468"/>
      <c r="P468"/>
      <c r="Q468"/>
      <c r="R468"/>
      <c r="S468"/>
    </row>
    <row r="469" spans="1:19" ht="16.5" customHeight="1">
      <c r="A469" s="26" t="s">
        <v>131</v>
      </c>
      <c r="B469" s="150">
        <f t="shared" ref="B469:H469" si="826">SUM(B340:B351)</f>
        <v>244026.98055000004</v>
      </c>
      <c r="C469" s="150">
        <f t="shared" si="826"/>
        <v>4298351.1757709999</v>
      </c>
      <c r="D469" s="151">
        <f t="shared" si="826"/>
        <v>4542378.1563210003</v>
      </c>
      <c r="E469" s="150">
        <f t="shared" si="826"/>
        <v>9874.0250923000021</v>
      </c>
      <c r="F469" s="150">
        <f t="shared" si="826"/>
        <v>599828.79892999993</v>
      </c>
      <c r="G469" s="144">
        <f t="shared" si="826"/>
        <v>609702.82402230008</v>
      </c>
      <c r="H469" s="145">
        <f t="shared" si="826"/>
        <v>5152080.9803433008</v>
      </c>
      <c r="I469" s="27"/>
      <c r="J469" s="74"/>
      <c r="N469"/>
      <c r="O469"/>
      <c r="P469"/>
      <c r="Q469"/>
      <c r="R469"/>
      <c r="S469"/>
    </row>
    <row r="470" spans="1:19" ht="16.5" customHeight="1">
      <c r="A470" s="26" t="s">
        <v>134</v>
      </c>
      <c r="B470" s="150">
        <f t="shared" ref="B470:H470" si="827">SUM(B352:B363)</f>
        <v>330556.82492000004</v>
      </c>
      <c r="C470" s="150">
        <f t="shared" si="827"/>
        <v>4186909.1727576004</v>
      </c>
      <c r="D470" s="151">
        <f t="shared" si="827"/>
        <v>4517465.9976776</v>
      </c>
      <c r="E470" s="150">
        <f t="shared" si="827"/>
        <v>6975.3533670000006</v>
      </c>
      <c r="F470" s="150">
        <f t="shared" si="827"/>
        <v>584206.49659960007</v>
      </c>
      <c r="G470" s="144">
        <f t="shared" si="827"/>
        <v>591181.84996659996</v>
      </c>
      <c r="H470" s="145">
        <f t="shared" si="827"/>
        <v>5108647.8476441996</v>
      </c>
      <c r="I470" s="27"/>
      <c r="J470" s="74"/>
      <c r="N470"/>
      <c r="O470"/>
      <c r="P470"/>
      <c r="Q470"/>
      <c r="R470"/>
      <c r="S470"/>
    </row>
    <row r="471" spans="1:19" ht="16.5" customHeight="1">
      <c r="A471" s="26" t="s">
        <v>137</v>
      </c>
      <c r="B471" s="150">
        <f t="shared" ref="B471:H471" si="828">SUM(B364:B375)</f>
        <v>383045.03551000002</v>
      </c>
      <c r="C471" s="150">
        <f t="shared" si="828"/>
        <v>4725355.8003500002</v>
      </c>
      <c r="D471" s="151">
        <f t="shared" si="828"/>
        <v>5108400.8358600009</v>
      </c>
      <c r="E471" s="150">
        <f t="shared" si="828"/>
        <v>7838.5865599999997</v>
      </c>
      <c r="F471" s="150">
        <f t="shared" si="828"/>
        <v>541999.20439000009</v>
      </c>
      <c r="G471" s="144">
        <f t="shared" si="828"/>
        <v>549837.79095000005</v>
      </c>
      <c r="H471" s="145">
        <f t="shared" si="828"/>
        <v>5658238.6268100003</v>
      </c>
      <c r="I471" s="27"/>
      <c r="J471" s="74"/>
      <c r="N471"/>
      <c r="O471"/>
      <c r="P471"/>
      <c r="Q471"/>
      <c r="R471"/>
      <c r="S471"/>
    </row>
    <row r="472" spans="1:19" ht="16.5" customHeight="1">
      <c r="A472" s="26" t="s">
        <v>140</v>
      </c>
      <c r="B472" s="150">
        <f t="shared" ref="B472:H472" si="829">SUM(B376:B387)</f>
        <v>363947.13581000001</v>
      </c>
      <c r="C472" s="150">
        <f t="shared" si="829"/>
        <v>5231357.7495779991</v>
      </c>
      <c r="D472" s="151">
        <f t="shared" si="829"/>
        <v>5595304.885387999</v>
      </c>
      <c r="E472" s="150">
        <f t="shared" si="829"/>
        <v>19361.838522999999</v>
      </c>
      <c r="F472" s="150">
        <f t="shared" si="829"/>
        <v>559756.68504000001</v>
      </c>
      <c r="G472" s="144">
        <f t="shared" si="829"/>
        <v>579118.52356300002</v>
      </c>
      <c r="H472" s="145">
        <f t="shared" si="829"/>
        <v>6174423.4089510012</v>
      </c>
      <c r="I472" s="27"/>
      <c r="J472" s="74"/>
      <c r="N472"/>
      <c r="O472"/>
      <c r="P472"/>
      <c r="Q472"/>
      <c r="R472"/>
      <c r="S472"/>
    </row>
    <row r="473" spans="1:19" ht="16.5" customHeight="1">
      <c r="A473" s="26" t="s">
        <v>143</v>
      </c>
      <c r="B473" s="150">
        <f t="shared" ref="B473:H473" si="830">SUM(B388:B399)</f>
        <v>233914.62653999997</v>
      </c>
      <c r="C473" s="150">
        <f t="shared" si="830"/>
        <v>8276139.9737036005</v>
      </c>
      <c r="D473" s="151">
        <f t="shared" si="830"/>
        <v>8510054.6002435982</v>
      </c>
      <c r="E473" s="150">
        <f t="shared" si="830"/>
        <v>24006.615680000003</v>
      </c>
      <c r="F473" s="150">
        <f t="shared" si="830"/>
        <v>709952.98512800003</v>
      </c>
      <c r="G473" s="144">
        <f t="shared" si="830"/>
        <v>733959.60080800019</v>
      </c>
      <c r="H473" s="145">
        <f t="shared" si="830"/>
        <v>9244014.2010516003</v>
      </c>
      <c r="I473" s="27"/>
      <c r="J473" s="74"/>
      <c r="N473"/>
      <c r="O473"/>
      <c r="P473"/>
      <c r="Q473"/>
      <c r="R473"/>
      <c r="S473"/>
    </row>
    <row r="474" spans="1:19" ht="16.5" customHeight="1">
      <c r="A474" s="26" t="s">
        <v>146</v>
      </c>
      <c r="B474" s="150">
        <f>SUM(B400:B411)</f>
        <v>703865.12880800001</v>
      </c>
      <c r="C474" s="150">
        <f t="shared" ref="C474:H474" si="831">SUM(C400:C411)</f>
        <v>6620449.0468073003</v>
      </c>
      <c r="D474" s="151">
        <f t="shared" si="831"/>
        <v>7324314.1756153004</v>
      </c>
      <c r="E474" s="150">
        <f t="shared" si="831"/>
        <v>26063.726167299999</v>
      </c>
      <c r="F474" s="150">
        <f t="shared" si="831"/>
        <v>702519.50078690005</v>
      </c>
      <c r="G474" s="144">
        <f t="shared" si="831"/>
        <v>728583.22695420007</v>
      </c>
      <c r="H474" s="145">
        <f t="shared" si="831"/>
        <v>8052897.4025695007</v>
      </c>
      <c r="I474" s="27"/>
      <c r="J474" s="74"/>
      <c r="N474"/>
      <c r="O474"/>
      <c r="P474"/>
      <c r="Q474"/>
      <c r="R474"/>
      <c r="S474"/>
    </row>
    <row r="475" spans="1:19" ht="16.5" customHeight="1">
      <c r="A475" s="26" t="s">
        <v>154</v>
      </c>
      <c r="B475" s="150">
        <f>SUM(B412:B423)</f>
        <v>2008828.2304805</v>
      </c>
      <c r="C475" s="150">
        <f t="shared" ref="C475:H475" si="832">SUM(C412:C423)</f>
        <v>9568351.0213140007</v>
      </c>
      <c r="D475" s="151">
        <f t="shared" si="832"/>
        <v>11577179.2517945</v>
      </c>
      <c r="E475" s="150">
        <f t="shared" si="832"/>
        <v>24493.4929548</v>
      </c>
      <c r="F475" s="150">
        <f t="shared" si="832"/>
        <v>961015.01496589999</v>
      </c>
      <c r="G475" s="144">
        <f t="shared" si="832"/>
        <v>985508.50792070013</v>
      </c>
      <c r="H475" s="145">
        <f t="shared" si="832"/>
        <v>12562687.759715201</v>
      </c>
      <c r="I475" s="27"/>
      <c r="J475" s="74"/>
      <c r="N475"/>
      <c r="O475"/>
      <c r="P475"/>
      <c r="Q475"/>
      <c r="R475"/>
      <c r="S475"/>
    </row>
    <row r="476" spans="1:19" ht="16.5" customHeight="1">
      <c r="A476" s="26" t="s">
        <v>158</v>
      </c>
      <c r="B476" s="150">
        <f>SUM(B424:B434)</f>
        <v>839076.08578010008</v>
      </c>
      <c r="C476" s="150">
        <f t="shared" ref="C476:H476" si="833">SUM(C424:C434)</f>
        <v>9335636.0586055014</v>
      </c>
      <c r="D476" s="151">
        <f t="shared" si="833"/>
        <v>10174712.144385602</v>
      </c>
      <c r="E476" s="150">
        <f t="shared" si="833"/>
        <v>26727.863330400003</v>
      </c>
      <c r="F476" s="150">
        <f t="shared" si="833"/>
        <v>847522.69306049997</v>
      </c>
      <c r="G476" s="144">
        <f t="shared" si="833"/>
        <v>874250.55639089993</v>
      </c>
      <c r="H476" s="145">
        <f t="shared" si="833"/>
        <v>11048962.700776501</v>
      </c>
      <c r="I476" s="27"/>
      <c r="J476" s="74"/>
      <c r="N476"/>
      <c r="O476"/>
      <c r="P476"/>
      <c r="Q476"/>
      <c r="R476"/>
      <c r="S476"/>
    </row>
    <row r="477" spans="1:19" ht="16.5" customHeight="1">
      <c r="A477" s="28" t="s">
        <v>149</v>
      </c>
      <c r="B477" s="29">
        <f>(B475/B474)-1</f>
        <v>1.8539959549956158</v>
      </c>
      <c r="C477" s="29">
        <f t="shared" ref="C477:H477" si="834">(C475/C474)-1</f>
        <v>0.44527220943242818</v>
      </c>
      <c r="D477" s="29">
        <f t="shared" si="834"/>
        <v>0.58065027990445617</v>
      </c>
      <c r="E477" s="29">
        <f t="shared" si="834"/>
        <v>-6.0245921953785753E-2</v>
      </c>
      <c r="F477" s="29">
        <f t="shared" si="834"/>
        <v>0.36795493063104456</v>
      </c>
      <c r="G477" s="29">
        <f t="shared" si="834"/>
        <v>0.35263683195200812</v>
      </c>
      <c r="H477" s="29">
        <f t="shared" si="834"/>
        <v>0.56002083867437902</v>
      </c>
      <c r="I477" s="27"/>
      <c r="N477" s="2"/>
      <c r="O477" s="2"/>
      <c r="P477" s="2"/>
      <c r="Q477" s="2"/>
      <c r="R477" s="2"/>
      <c r="S477" s="2"/>
    </row>
    <row r="478" spans="1:19" ht="16.5" customHeight="1">
      <c r="A478" s="19"/>
      <c r="B478" s="20"/>
      <c r="C478" s="20"/>
      <c r="D478" s="20"/>
      <c r="E478" s="20"/>
      <c r="F478" s="20"/>
      <c r="G478" s="20"/>
      <c r="H478" s="20"/>
      <c r="I478" s="27"/>
      <c r="N478" s="2"/>
      <c r="O478" s="2"/>
      <c r="P478" s="2"/>
      <c r="Q478" s="2"/>
      <c r="R478" s="2"/>
      <c r="S478" s="2"/>
    </row>
    <row r="479" spans="1:19" ht="16.5" customHeight="1">
      <c r="A479" s="21"/>
      <c r="B479" s="102" t="str">
        <f>RIGHT(_xlfn.XLOOKUP(MIN(B441:B475),B441:B475,$A$441:$A$475),4)</f>
        <v>2001</v>
      </c>
      <c r="C479" s="102" t="str">
        <f t="shared" ref="C479:H479" si="835">RIGHT(_xlfn.XLOOKUP(MIN(C441:C475),C441:C475,$A$441:$A$475),4)</f>
        <v>1990</v>
      </c>
      <c r="D479" s="102" t="str">
        <f t="shared" si="835"/>
        <v>1992</v>
      </c>
      <c r="E479" s="102" t="str">
        <f t="shared" si="835"/>
        <v>1990</v>
      </c>
      <c r="F479" s="102" t="str">
        <f t="shared" si="835"/>
        <v>1991</v>
      </c>
      <c r="G479" s="102" t="str">
        <f t="shared" si="835"/>
        <v>1991</v>
      </c>
      <c r="H479" s="102" t="str">
        <f t="shared" si="835"/>
        <v>1992</v>
      </c>
      <c r="I479" s="20"/>
      <c r="N479" s="2"/>
      <c r="O479" s="2"/>
      <c r="P479" s="2"/>
      <c r="Q479" s="2"/>
      <c r="R479" s="2"/>
      <c r="S479" s="2"/>
    </row>
    <row r="480" spans="1:19" ht="16.5" customHeight="1">
      <c r="A480" s="23" t="s">
        <v>119</v>
      </c>
      <c r="B480" s="140">
        <f>MIN(B441:B475)</f>
        <v>34928.629510000006</v>
      </c>
      <c r="C480" s="140">
        <f t="shared" ref="C480:H480" si="836">MIN(C441:C475)</f>
        <v>803404</v>
      </c>
      <c r="D480" s="140">
        <f t="shared" si="836"/>
        <v>935304.66</v>
      </c>
      <c r="E480" s="140">
        <f t="shared" si="836"/>
        <v>101</v>
      </c>
      <c r="F480" s="140">
        <f t="shared" si="836"/>
        <v>114310.98000000001</v>
      </c>
      <c r="G480" s="140">
        <f t="shared" si="836"/>
        <v>114804.98000000001</v>
      </c>
      <c r="H480" s="140">
        <f t="shared" si="836"/>
        <v>1098090.99</v>
      </c>
      <c r="I480" s="24"/>
      <c r="N480" s="49"/>
      <c r="O480" s="49"/>
      <c r="P480" s="49"/>
      <c r="Q480" s="49"/>
      <c r="R480" s="49"/>
      <c r="S480" s="49"/>
    </row>
    <row r="481" spans="1:19" ht="16.5" customHeight="1">
      <c r="A481" s="21"/>
      <c r="B481" s="102" t="str">
        <f>RIGHT(_xlfn.XLOOKUP(MAX(B441:B475),B441:B475,$A$441:$A$475),4)</f>
        <v>2024</v>
      </c>
      <c r="C481" s="102" t="str">
        <f t="shared" ref="C481:H481" si="837">RIGHT(_xlfn.XLOOKUP(MAX(C441:C475),C441:C475,$A$441:$A$475),4)</f>
        <v>2024</v>
      </c>
      <c r="D481" s="102" t="str">
        <f t="shared" si="837"/>
        <v>2024</v>
      </c>
      <c r="E481" s="102" t="str">
        <f t="shared" si="837"/>
        <v>2008</v>
      </c>
      <c r="F481" s="102" t="str">
        <f t="shared" si="837"/>
        <v>2024</v>
      </c>
      <c r="G481" s="102" t="str">
        <f t="shared" si="837"/>
        <v>2024</v>
      </c>
      <c r="H481" s="102" t="str">
        <f t="shared" si="837"/>
        <v>2024</v>
      </c>
      <c r="I481" s="24"/>
      <c r="N481" s="49"/>
      <c r="O481" s="49"/>
      <c r="P481" s="49"/>
      <c r="Q481" s="49"/>
      <c r="R481" s="49"/>
      <c r="S481" s="49"/>
    </row>
    <row r="482" spans="1:19" ht="16.5" customHeight="1">
      <c r="A482" s="23" t="s">
        <v>120</v>
      </c>
      <c r="B482" s="140">
        <f>MAX(B441:B475)</f>
        <v>2008828.2304805</v>
      </c>
      <c r="C482" s="140">
        <f t="shared" ref="C482:H482" si="838">MAX(C441:C475)</f>
        <v>9568351.0213140007</v>
      </c>
      <c r="D482" s="140">
        <f t="shared" si="838"/>
        <v>11577179.2517945</v>
      </c>
      <c r="E482" s="140">
        <f t="shared" si="838"/>
        <v>30729.051380000001</v>
      </c>
      <c r="F482" s="140">
        <f t="shared" si="838"/>
        <v>961015.01496589999</v>
      </c>
      <c r="G482" s="140">
        <f t="shared" si="838"/>
        <v>985508.50792070013</v>
      </c>
      <c r="H482" s="140">
        <f t="shared" si="838"/>
        <v>12562687.759715201</v>
      </c>
      <c r="I482" s="24"/>
      <c r="N482" s="49"/>
      <c r="O482" s="49"/>
      <c r="P482" s="49"/>
      <c r="Q482" s="49"/>
      <c r="R482" s="49"/>
      <c r="S482" s="49"/>
    </row>
    <row r="483" spans="1:19" ht="16.5" customHeight="1">
      <c r="A483" s="19"/>
      <c r="B483" s="20"/>
      <c r="C483" s="20"/>
      <c r="D483" s="20"/>
      <c r="E483" s="20"/>
      <c r="F483" s="20"/>
      <c r="G483" s="20"/>
      <c r="H483" s="20"/>
      <c r="I483" s="20"/>
      <c r="N483" s="2"/>
      <c r="O483" s="2"/>
      <c r="P483" s="2"/>
      <c r="Q483" s="2"/>
      <c r="R483" s="2"/>
      <c r="S483" s="2"/>
    </row>
    <row r="484" spans="1:19" ht="16.5" customHeight="1" thickBot="1">
      <c r="A484" s="171" t="s">
        <v>45</v>
      </c>
      <c r="B484" s="171"/>
      <c r="C484" s="171"/>
      <c r="D484" s="171"/>
      <c r="E484" s="171"/>
      <c r="F484" s="171"/>
      <c r="G484" s="171"/>
      <c r="H484" s="171"/>
      <c r="I484" s="30"/>
      <c r="N484" s="2"/>
      <c r="O484" s="2"/>
      <c r="P484" s="2"/>
      <c r="Q484" s="2"/>
      <c r="R484" s="2"/>
      <c r="S484" s="2"/>
    </row>
    <row r="485" spans="1:19" ht="16.5" customHeight="1">
      <c r="A485" s="31" t="s">
        <v>46</v>
      </c>
      <c r="B485" s="152">
        <f t="shared" ref="B485:H485" si="839">SUM(B10:B21)</f>
        <v>142808</v>
      </c>
      <c r="C485" s="152">
        <f t="shared" si="839"/>
        <v>1202653</v>
      </c>
      <c r="D485" s="153">
        <f t="shared" si="839"/>
        <v>1345461</v>
      </c>
      <c r="E485" s="152">
        <f t="shared" si="839"/>
        <v>369</v>
      </c>
      <c r="F485" s="152">
        <f t="shared" si="839"/>
        <v>141202</v>
      </c>
      <c r="G485" s="144">
        <f t="shared" si="839"/>
        <v>141571</v>
      </c>
      <c r="H485" s="145">
        <f t="shared" si="839"/>
        <v>1487032</v>
      </c>
      <c r="I485" s="34"/>
      <c r="N485"/>
      <c r="O485"/>
      <c r="P485"/>
      <c r="Q485"/>
      <c r="R485"/>
      <c r="S485"/>
    </row>
    <row r="486" spans="1:19" ht="16.5" customHeight="1">
      <c r="A486" s="31" t="s">
        <v>47</v>
      </c>
      <c r="B486" s="152">
        <f t="shared" ref="B486:H486" si="840">SUM(B22:B33)</f>
        <v>151952</v>
      </c>
      <c r="C486" s="152">
        <f t="shared" si="840"/>
        <v>1201366</v>
      </c>
      <c r="D486" s="153">
        <f t="shared" si="840"/>
        <v>1353318</v>
      </c>
      <c r="E486" s="152">
        <f t="shared" si="840"/>
        <v>626</v>
      </c>
      <c r="F486" s="152">
        <f t="shared" si="840"/>
        <v>118613.98</v>
      </c>
      <c r="G486" s="144">
        <f t="shared" si="840"/>
        <v>119239.98</v>
      </c>
      <c r="H486" s="145">
        <f t="shared" si="840"/>
        <v>1472557.98</v>
      </c>
      <c r="I486" s="34"/>
      <c r="N486"/>
      <c r="O486"/>
      <c r="P486"/>
      <c r="Q486"/>
      <c r="R486"/>
      <c r="S486"/>
    </row>
    <row r="487" spans="1:19" ht="16.5" customHeight="1">
      <c r="A487" s="31" t="s">
        <v>48</v>
      </c>
      <c r="B487" s="152">
        <f t="shared" ref="B487:H487" si="841">SUM(B34:B45)</f>
        <v>73231.439996899979</v>
      </c>
      <c r="C487" s="152">
        <f t="shared" si="841"/>
        <v>647319.02999999991</v>
      </c>
      <c r="D487" s="153">
        <f t="shared" si="841"/>
        <v>720550.46999689983</v>
      </c>
      <c r="E487" s="152">
        <f t="shared" si="841"/>
        <v>1114.1300000000003</v>
      </c>
      <c r="F487" s="152">
        <f t="shared" si="841"/>
        <v>188065</v>
      </c>
      <c r="G487" s="144">
        <f t="shared" si="841"/>
        <v>189179.13</v>
      </c>
      <c r="H487" s="145">
        <f t="shared" si="841"/>
        <v>909729.59999689972</v>
      </c>
      <c r="I487" s="34"/>
      <c r="N487"/>
      <c r="O487"/>
      <c r="P487"/>
      <c r="Q487"/>
      <c r="R487"/>
      <c r="S487"/>
    </row>
    <row r="488" spans="1:19" ht="16.5" customHeight="1">
      <c r="A488" s="31" t="s">
        <v>49</v>
      </c>
      <c r="B488" s="152">
        <f t="shared" ref="B488:H488" si="842">SUM(B46:B57)</f>
        <v>160578.5754768</v>
      </c>
      <c r="C488" s="152">
        <f t="shared" si="842"/>
        <v>1051138.6750900007</v>
      </c>
      <c r="D488" s="153">
        <f t="shared" si="842"/>
        <v>1211717.2505668008</v>
      </c>
      <c r="E488" s="152">
        <f t="shared" si="842"/>
        <v>542.19241</v>
      </c>
      <c r="F488" s="152">
        <f t="shared" si="842"/>
        <v>260057.35000000003</v>
      </c>
      <c r="G488" s="144">
        <f t="shared" si="842"/>
        <v>260599.54240999999</v>
      </c>
      <c r="H488" s="145">
        <f t="shared" si="842"/>
        <v>1472316.7929768008</v>
      </c>
      <c r="I488" s="34"/>
      <c r="N488"/>
      <c r="O488"/>
      <c r="P488"/>
      <c r="Q488"/>
      <c r="R488"/>
      <c r="S488"/>
    </row>
    <row r="489" spans="1:19" ht="16.5" customHeight="1">
      <c r="A489" s="31" t="s">
        <v>50</v>
      </c>
      <c r="B489" s="152">
        <f t="shared" ref="B489:H489" si="843">SUM(B58:B69)</f>
        <v>349436.8844199999</v>
      </c>
      <c r="C489" s="152">
        <f t="shared" si="843"/>
        <v>2341438.90087</v>
      </c>
      <c r="D489" s="153">
        <f t="shared" si="843"/>
        <v>2690875.7852899991</v>
      </c>
      <c r="E489" s="152">
        <f t="shared" si="843"/>
        <v>1731.2428500000001</v>
      </c>
      <c r="F489" s="152">
        <f t="shared" si="843"/>
        <v>425683.712</v>
      </c>
      <c r="G489" s="144">
        <f t="shared" si="843"/>
        <v>427414.95484999998</v>
      </c>
      <c r="H489" s="145">
        <f t="shared" si="843"/>
        <v>3118290.740139999</v>
      </c>
      <c r="I489" s="34"/>
      <c r="N489"/>
      <c r="O489"/>
      <c r="P489"/>
      <c r="Q489"/>
      <c r="R489"/>
      <c r="S489"/>
    </row>
    <row r="490" spans="1:19" ht="16.5" customHeight="1">
      <c r="A490" s="31" t="s">
        <v>51</v>
      </c>
      <c r="B490" s="152">
        <f t="shared" ref="B490:H490" si="844">SUM(B70:B81)</f>
        <v>121172.88900000004</v>
      </c>
      <c r="C490" s="152">
        <f t="shared" si="844"/>
        <v>1328935.889</v>
      </c>
      <c r="D490" s="153">
        <f t="shared" si="844"/>
        <v>1450108.7779999999</v>
      </c>
      <c r="E490" s="152">
        <f t="shared" si="844"/>
        <v>2176.8890000000001</v>
      </c>
      <c r="F490" s="152">
        <f t="shared" si="844"/>
        <v>470009.91196</v>
      </c>
      <c r="G490" s="144">
        <f t="shared" si="844"/>
        <v>472186.80096000002</v>
      </c>
      <c r="H490" s="145">
        <f t="shared" si="844"/>
        <v>1922295.5789600001</v>
      </c>
      <c r="I490" s="34"/>
      <c r="N490"/>
      <c r="O490"/>
      <c r="P490"/>
      <c r="Q490"/>
      <c r="R490"/>
      <c r="S490"/>
    </row>
    <row r="491" spans="1:19" ht="16.5" customHeight="1">
      <c r="A491" s="31" t="s">
        <v>52</v>
      </c>
      <c r="B491" s="152">
        <f t="shared" ref="B491:H491" si="845">SUM(B82:B93)</f>
        <v>90921.900000000009</v>
      </c>
      <c r="C491" s="152">
        <f t="shared" si="845"/>
        <v>2426628.3899999997</v>
      </c>
      <c r="D491" s="153">
        <f t="shared" si="845"/>
        <v>2517550.29</v>
      </c>
      <c r="E491" s="152">
        <f t="shared" si="845"/>
        <v>1416.9</v>
      </c>
      <c r="F491" s="152">
        <f t="shared" si="845"/>
        <v>344600.65800000005</v>
      </c>
      <c r="G491" s="144">
        <f t="shared" si="845"/>
        <v>346017.55799999996</v>
      </c>
      <c r="H491" s="145">
        <f t="shared" si="845"/>
        <v>2863567.8479999998</v>
      </c>
      <c r="I491" s="34"/>
      <c r="N491"/>
      <c r="O491"/>
      <c r="P491"/>
      <c r="Q491"/>
      <c r="R491"/>
      <c r="S491"/>
    </row>
    <row r="492" spans="1:19" ht="16.5" customHeight="1">
      <c r="A492" s="31" t="s">
        <v>53</v>
      </c>
      <c r="B492" s="152">
        <f t="shared" ref="B492:H492" si="846">SUM(B94:B105)</f>
        <v>59913</v>
      </c>
      <c r="C492" s="152">
        <f t="shared" si="846"/>
        <v>2310797</v>
      </c>
      <c r="D492" s="153">
        <f t="shared" si="846"/>
        <v>2370710</v>
      </c>
      <c r="E492" s="152">
        <f t="shared" si="846"/>
        <v>735</v>
      </c>
      <c r="F492" s="152">
        <f t="shared" si="846"/>
        <v>350455.04591000004</v>
      </c>
      <c r="G492" s="144">
        <f t="shared" si="846"/>
        <v>351190.04591000004</v>
      </c>
      <c r="H492" s="145">
        <f t="shared" si="846"/>
        <v>2721900.0459099999</v>
      </c>
      <c r="I492" s="34"/>
      <c r="N492"/>
      <c r="O492"/>
      <c r="P492"/>
      <c r="Q492"/>
      <c r="R492"/>
      <c r="S492"/>
    </row>
    <row r="493" spans="1:19" ht="16.5" customHeight="1">
      <c r="A493" s="31" t="s">
        <v>54</v>
      </c>
      <c r="B493" s="152">
        <f t="shared" ref="B493:H493" si="847">SUM(B106:B117)</f>
        <v>170848</v>
      </c>
      <c r="C493" s="152">
        <f t="shared" si="847"/>
        <v>2279217</v>
      </c>
      <c r="D493" s="153">
        <f t="shared" si="847"/>
        <v>2450065</v>
      </c>
      <c r="E493" s="152">
        <f t="shared" si="847"/>
        <v>526</v>
      </c>
      <c r="F493" s="152">
        <f t="shared" si="847"/>
        <v>231143.22809000002</v>
      </c>
      <c r="G493" s="144">
        <f t="shared" si="847"/>
        <v>231669.22809000002</v>
      </c>
      <c r="H493" s="145">
        <f t="shared" si="847"/>
        <v>2681734.2280900003</v>
      </c>
      <c r="I493" s="34"/>
      <c r="N493"/>
      <c r="O493"/>
      <c r="P493"/>
      <c r="Q493"/>
      <c r="R493"/>
      <c r="S493"/>
    </row>
    <row r="494" spans="1:19" ht="16.5" customHeight="1">
      <c r="A494" s="31" t="s">
        <v>55</v>
      </c>
      <c r="B494" s="152">
        <f t="shared" ref="B494:H494" si="848">SUM(B118:B129)</f>
        <v>106144.99434999999</v>
      </c>
      <c r="C494" s="152">
        <f t="shared" si="848"/>
        <v>1776781.822172378</v>
      </c>
      <c r="D494" s="153">
        <f t="shared" si="848"/>
        <v>1882926.8165223778</v>
      </c>
      <c r="E494" s="152">
        <f t="shared" si="848"/>
        <v>853.07500000000005</v>
      </c>
      <c r="F494" s="152">
        <f t="shared" si="848"/>
        <v>216259.14997</v>
      </c>
      <c r="G494" s="144">
        <f t="shared" si="848"/>
        <v>217112.22496999995</v>
      </c>
      <c r="H494" s="145">
        <f t="shared" si="848"/>
        <v>2100039.0414923779</v>
      </c>
      <c r="I494" s="34"/>
      <c r="N494"/>
      <c r="O494"/>
      <c r="P494"/>
      <c r="Q494"/>
      <c r="R494"/>
      <c r="S494"/>
    </row>
    <row r="495" spans="1:19" ht="16.5" customHeight="1">
      <c r="A495" s="31" t="s">
        <v>56</v>
      </c>
      <c r="B495" s="152">
        <f t="shared" ref="B495:H495" si="849">SUM(B130:B141)</f>
        <v>25568.336779999998</v>
      </c>
      <c r="C495" s="152">
        <f t="shared" si="849"/>
        <v>1321311.4210275253</v>
      </c>
      <c r="D495" s="153">
        <f t="shared" si="849"/>
        <v>1346879.7578075251</v>
      </c>
      <c r="E495" s="152">
        <f t="shared" si="849"/>
        <v>696.50887999999986</v>
      </c>
      <c r="F495" s="152">
        <f t="shared" si="849"/>
        <v>231659.63167999999</v>
      </c>
      <c r="G495" s="144">
        <f t="shared" si="849"/>
        <v>232356.14056</v>
      </c>
      <c r="H495" s="145">
        <f t="shared" si="849"/>
        <v>1579235.8983675253</v>
      </c>
      <c r="I495" s="34"/>
      <c r="N495"/>
      <c r="O495"/>
      <c r="P495"/>
      <c r="Q495"/>
      <c r="R495"/>
      <c r="S495"/>
    </row>
    <row r="496" spans="1:19" ht="16.5" customHeight="1">
      <c r="A496" s="31" t="s">
        <v>57</v>
      </c>
      <c r="B496" s="152">
        <f t="shared" ref="B496:H496" si="850">SUM(B142:B153)</f>
        <v>69651.291469999996</v>
      </c>
      <c r="C496" s="152">
        <f t="shared" si="850"/>
        <v>1017013.0314000002</v>
      </c>
      <c r="D496" s="153">
        <f t="shared" si="850"/>
        <v>1086664.3228700005</v>
      </c>
      <c r="E496" s="152">
        <f t="shared" si="850"/>
        <v>3159.9765399999997</v>
      </c>
      <c r="F496" s="152">
        <f t="shared" si="850"/>
        <v>181836.31599</v>
      </c>
      <c r="G496" s="144">
        <f t="shared" si="850"/>
        <v>184996.29253000001</v>
      </c>
      <c r="H496" s="145">
        <f t="shared" si="850"/>
        <v>1271660.6154</v>
      </c>
      <c r="I496" s="34"/>
      <c r="N496"/>
      <c r="O496"/>
      <c r="P496"/>
      <c r="Q496"/>
      <c r="R496"/>
      <c r="S496"/>
    </row>
    <row r="497" spans="1:19" ht="16.5" customHeight="1">
      <c r="A497" s="31" t="s">
        <v>58</v>
      </c>
      <c r="B497" s="152">
        <f t="shared" ref="B497:H497" si="851">SUM(B154:B165)</f>
        <v>155237.07762000003</v>
      </c>
      <c r="C497" s="152">
        <f t="shared" si="851"/>
        <v>1177202.5641299998</v>
      </c>
      <c r="D497" s="153">
        <f t="shared" si="851"/>
        <v>1332439.64175</v>
      </c>
      <c r="E497" s="152">
        <f t="shared" si="851"/>
        <v>5664.1271000000006</v>
      </c>
      <c r="F497" s="152">
        <f t="shared" si="851"/>
        <v>195108.67027</v>
      </c>
      <c r="G497" s="144">
        <f t="shared" si="851"/>
        <v>200772.79737000001</v>
      </c>
      <c r="H497" s="145">
        <f t="shared" si="851"/>
        <v>1533212.4391199998</v>
      </c>
      <c r="I497" s="34"/>
      <c r="N497"/>
      <c r="O497"/>
      <c r="P497"/>
      <c r="Q497"/>
      <c r="R497"/>
      <c r="S497"/>
    </row>
    <row r="498" spans="1:19" ht="16.5" customHeight="1">
      <c r="A498" s="31" t="s">
        <v>59</v>
      </c>
      <c r="B498" s="152">
        <f t="shared" ref="B498:H498" si="852">SUM(B166:B177)</f>
        <v>60117.489199999996</v>
      </c>
      <c r="C498" s="152">
        <f t="shared" si="852"/>
        <v>1360516.3099900002</v>
      </c>
      <c r="D498" s="153">
        <f t="shared" si="852"/>
        <v>1420633.7991900002</v>
      </c>
      <c r="E498" s="152">
        <f t="shared" si="852"/>
        <v>7923.3738400000002</v>
      </c>
      <c r="F498" s="152">
        <f t="shared" si="852"/>
        <v>264988.73828000005</v>
      </c>
      <c r="G498" s="144">
        <f t="shared" si="852"/>
        <v>272912.11212000001</v>
      </c>
      <c r="H498" s="145">
        <f t="shared" si="852"/>
        <v>1693545.9113099996</v>
      </c>
      <c r="I498" s="34"/>
      <c r="N498"/>
      <c r="O498"/>
      <c r="P498"/>
      <c r="Q498"/>
      <c r="R498"/>
      <c r="S498"/>
    </row>
    <row r="499" spans="1:19" ht="16.5" customHeight="1">
      <c r="A499" s="31" t="s">
        <v>60</v>
      </c>
      <c r="B499" s="152">
        <f t="shared" ref="B499:H499" si="853">SUM(B178:B189)</f>
        <v>45482.500500000002</v>
      </c>
      <c r="C499" s="152">
        <f t="shared" si="853"/>
        <v>2207088.1352599999</v>
      </c>
      <c r="D499" s="153">
        <f t="shared" si="853"/>
        <v>2252570.63576</v>
      </c>
      <c r="E499" s="152">
        <f t="shared" si="853"/>
        <v>9683.7906999999996</v>
      </c>
      <c r="F499" s="152">
        <f t="shared" si="853"/>
        <v>321299.57484000002</v>
      </c>
      <c r="G499" s="144">
        <f t="shared" si="853"/>
        <v>330983.36554000003</v>
      </c>
      <c r="H499" s="145">
        <f t="shared" si="853"/>
        <v>2583554.0013000001</v>
      </c>
      <c r="I499" s="34"/>
      <c r="N499"/>
      <c r="O499"/>
      <c r="P499"/>
      <c r="Q499"/>
      <c r="R499"/>
      <c r="S499"/>
    </row>
    <row r="500" spans="1:19" ht="16.5" customHeight="1">
      <c r="A500" s="31" t="s">
        <v>61</v>
      </c>
      <c r="B500" s="152">
        <f t="shared" ref="B500:H500" si="854">SUM(B190:B201)</f>
        <v>71359.140150000021</v>
      </c>
      <c r="C500" s="152">
        <f t="shared" si="854"/>
        <v>2413053.6036100001</v>
      </c>
      <c r="D500" s="153">
        <f t="shared" si="854"/>
        <v>2484412.7437600004</v>
      </c>
      <c r="E500" s="152">
        <f t="shared" si="854"/>
        <v>20355.415910000003</v>
      </c>
      <c r="F500" s="152">
        <f t="shared" si="854"/>
        <v>393753.21345999994</v>
      </c>
      <c r="G500" s="144">
        <f t="shared" si="854"/>
        <v>414108.62936999998</v>
      </c>
      <c r="H500" s="145">
        <f t="shared" si="854"/>
        <v>2898521.3731300002</v>
      </c>
      <c r="I500" s="34"/>
      <c r="N500"/>
      <c r="O500"/>
      <c r="P500"/>
      <c r="Q500"/>
      <c r="R500"/>
      <c r="S500"/>
    </row>
    <row r="501" spans="1:19" ht="16.5" customHeight="1">
      <c r="A501" s="31" t="s">
        <v>62</v>
      </c>
      <c r="B501" s="152">
        <f t="shared" ref="B501:H501" si="855">SUM(B202:B213)</f>
        <v>132811.57848000003</v>
      </c>
      <c r="C501" s="152">
        <f t="shared" si="855"/>
        <v>3146927.7379799997</v>
      </c>
      <c r="D501" s="153">
        <f t="shared" si="855"/>
        <v>3279739.3164599994</v>
      </c>
      <c r="E501" s="152">
        <f t="shared" si="855"/>
        <v>13325.18089</v>
      </c>
      <c r="F501" s="152">
        <f t="shared" si="855"/>
        <v>430984.30335</v>
      </c>
      <c r="G501" s="144">
        <f t="shared" si="855"/>
        <v>444309.48424000002</v>
      </c>
      <c r="H501" s="145">
        <f t="shared" si="855"/>
        <v>3724048.8006999996</v>
      </c>
      <c r="I501" s="34"/>
      <c r="N501"/>
      <c r="O501"/>
      <c r="P501"/>
      <c r="Q501"/>
      <c r="R501"/>
      <c r="S501"/>
    </row>
    <row r="502" spans="1:19" ht="16.5" customHeight="1">
      <c r="A502" s="31" t="s">
        <v>63</v>
      </c>
      <c r="B502" s="152">
        <f t="shared" ref="B502:H502" si="856">SUM(B214:B225)</f>
        <v>213083.18219999998</v>
      </c>
      <c r="C502" s="152">
        <f t="shared" si="856"/>
        <v>3328922.1681700004</v>
      </c>
      <c r="D502" s="153">
        <f t="shared" si="856"/>
        <v>3542005.3503699997</v>
      </c>
      <c r="E502" s="152">
        <f t="shared" si="856"/>
        <v>33385.793570000002</v>
      </c>
      <c r="F502" s="152">
        <f t="shared" si="856"/>
        <v>563293.01948000002</v>
      </c>
      <c r="G502" s="144">
        <f t="shared" si="856"/>
        <v>596678.81305</v>
      </c>
      <c r="H502" s="145">
        <f t="shared" si="856"/>
        <v>4138684.1634199996</v>
      </c>
      <c r="I502" s="34"/>
      <c r="N502"/>
      <c r="O502"/>
      <c r="P502"/>
      <c r="Q502"/>
      <c r="R502"/>
      <c r="S502"/>
    </row>
    <row r="503" spans="1:19" ht="16.5" customHeight="1">
      <c r="A503" s="31" t="s">
        <v>64</v>
      </c>
      <c r="B503" s="152">
        <f t="shared" ref="B503:H503" si="857">SUM(B226:B237)</f>
        <v>228009.86025999996</v>
      </c>
      <c r="C503" s="152">
        <f t="shared" si="857"/>
        <v>3881044.1302</v>
      </c>
      <c r="D503" s="153">
        <f t="shared" si="857"/>
        <v>4109053.99046</v>
      </c>
      <c r="E503" s="152">
        <f t="shared" si="857"/>
        <v>25498.309420000001</v>
      </c>
      <c r="F503" s="152">
        <f t="shared" si="857"/>
        <v>527451.89488000004</v>
      </c>
      <c r="G503" s="144">
        <f t="shared" si="857"/>
        <v>552950.20429999998</v>
      </c>
      <c r="H503" s="145">
        <f t="shared" si="857"/>
        <v>4662004.1947600003</v>
      </c>
      <c r="I503" s="34"/>
      <c r="N503"/>
      <c r="O503"/>
      <c r="P503"/>
      <c r="Q503"/>
      <c r="R503"/>
      <c r="S503"/>
    </row>
    <row r="504" spans="1:19" ht="16.5" customHeight="1">
      <c r="A504" s="31" t="s">
        <v>65</v>
      </c>
      <c r="B504" s="152">
        <f t="shared" ref="B504:H504" si="858">SUM(B238:B249)</f>
        <v>97759.286959999998</v>
      </c>
      <c r="C504" s="152">
        <f t="shared" si="858"/>
        <v>3872869.0577399996</v>
      </c>
      <c r="D504" s="153">
        <f t="shared" si="858"/>
        <v>3970628.3446999998</v>
      </c>
      <c r="E504" s="152">
        <f t="shared" si="858"/>
        <v>21885.459900000002</v>
      </c>
      <c r="F504" s="152">
        <f t="shared" si="858"/>
        <v>513586.90820000001</v>
      </c>
      <c r="G504" s="144">
        <f t="shared" si="858"/>
        <v>535472.36809999996</v>
      </c>
      <c r="H504" s="145">
        <f t="shared" si="858"/>
        <v>4506100.7127999999</v>
      </c>
      <c r="I504" s="34"/>
      <c r="N504"/>
      <c r="O504"/>
      <c r="P504"/>
      <c r="Q504"/>
      <c r="R504"/>
      <c r="S504"/>
    </row>
    <row r="505" spans="1:19" ht="16.5" customHeight="1">
      <c r="A505" s="31" t="s">
        <v>66</v>
      </c>
      <c r="B505" s="152">
        <f t="shared" ref="B505:H505" si="859">SUM(B250:B261)</f>
        <v>272740.39279000001</v>
      </c>
      <c r="C505" s="152">
        <f t="shared" si="859"/>
        <v>6587340.549970001</v>
      </c>
      <c r="D505" s="153">
        <f t="shared" si="859"/>
        <v>6860080.94276</v>
      </c>
      <c r="E505" s="152">
        <f t="shared" si="859"/>
        <v>20299.893509999998</v>
      </c>
      <c r="F505" s="152">
        <f t="shared" si="859"/>
        <v>587085.79584000004</v>
      </c>
      <c r="G505" s="144">
        <f t="shared" si="859"/>
        <v>607385.68935</v>
      </c>
      <c r="H505" s="145">
        <f t="shared" si="859"/>
        <v>7467466.6321099997</v>
      </c>
      <c r="I505" s="34"/>
      <c r="N505"/>
      <c r="O505"/>
      <c r="P505"/>
      <c r="Q505"/>
      <c r="R505"/>
      <c r="S505"/>
    </row>
    <row r="506" spans="1:19" ht="16.5" customHeight="1">
      <c r="A506" s="31" t="s">
        <v>67</v>
      </c>
      <c r="B506" s="152">
        <f t="shared" ref="B506:H506" si="860">SUM(B262:B273)</f>
        <v>242656.17140000002</v>
      </c>
      <c r="C506" s="152">
        <f t="shared" si="860"/>
        <v>6907024.8093100013</v>
      </c>
      <c r="D506" s="153">
        <f t="shared" si="860"/>
        <v>7149680.9807099998</v>
      </c>
      <c r="E506" s="152">
        <f t="shared" si="860"/>
        <v>21485.031810000004</v>
      </c>
      <c r="F506" s="152">
        <f t="shared" si="860"/>
        <v>720792.66152000008</v>
      </c>
      <c r="G506" s="144">
        <f t="shared" si="860"/>
        <v>742277.69332999992</v>
      </c>
      <c r="H506" s="145">
        <f t="shared" si="860"/>
        <v>7891958.6740400009</v>
      </c>
      <c r="I506" s="34"/>
      <c r="N506"/>
      <c r="O506"/>
      <c r="P506"/>
      <c r="Q506"/>
      <c r="R506"/>
      <c r="S506"/>
    </row>
    <row r="507" spans="1:19" ht="16.5" customHeight="1">
      <c r="A507" s="31" t="s">
        <v>106</v>
      </c>
      <c r="B507" s="152">
        <f t="shared" ref="B507:H507" si="861">SUM(B274:B285)</f>
        <v>171874.07133999999</v>
      </c>
      <c r="C507" s="152">
        <f t="shared" si="861"/>
        <v>5114137.1826400002</v>
      </c>
      <c r="D507" s="153">
        <f t="shared" si="861"/>
        <v>5286011.2539799996</v>
      </c>
      <c r="E507" s="152">
        <f t="shared" si="861"/>
        <v>15211.83783</v>
      </c>
      <c r="F507" s="152">
        <f t="shared" si="861"/>
        <v>728331.60508600005</v>
      </c>
      <c r="G507" s="144">
        <f t="shared" si="861"/>
        <v>743543.44291600003</v>
      </c>
      <c r="H507" s="145">
        <f t="shared" si="861"/>
        <v>6029554.6968959998</v>
      </c>
      <c r="I507" s="34"/>
      <c r="N507"/>
      <c r="O507"/>
      <c r="P507"/>
      <c r="Q507"/>
      <c r="R507"/>
      <c r="S507"/>
    </row>
    <row r="508" spans="1:19" ht="16.5" customHeight="1">
      <c r="A508" s="31" t="s">
        <v>109</v>
      </c>
      <c r="B508" s="152">
        <f t="shared" ref="B508:H508" si="862">SUM(B286:B297)</f>
        <v>232379.30495000002</v>
      </c>
      <c r="C508" s="152">
        <f t="shared" si="862"/>
        <v>4506280.9568024995</v>
      </c>
      <c r="D508" s="153">
        <f t="shared" si="862"/>
        <v>4738660.2617525002</v>
      </c>
      <c r="E508" s="152">
        <f t="shared" si="862"/>
        <v>13256.515831300003</v>
      </c>
      <c r="F508" s="152">
        <f t="shared" si="862"/>
        <v>615643.55218000012</v>
      </c>
      <c r="G508" s="144">
        <f t="shared" si="862"/>
        <v>628900.06801130006</v>
      </c>
      <c r="H508" s="145">
        <f t="shared" si="862"/>
        <v>5367560.3297637999</v>
      </c>
      <c r="I508" s="34"/>
      <c r="N508"/>
      <c r="O508"/>
      <c r="P508"/>
      <c r="Q508"/>
      <c r="R508"/>
      <c r="S508"/>
    </row>
    <row r="509" spans="1:19" ht="16.5" customHeight="1">
      <c r="A509" s="31" t="s">
        <v>112</v>
      </c>
      <c r="B509" s="152">
        <f t="shared" ref="B509:H509" si="863">SUM(B298:B309)</f>
        <v>530823.42006999999</v>
      </c>
      <c r="C509" s="152">
        <f t="shared" si="863"/>
        <v>5728941.5628390014</v>
      </c>
      <c r="D509" s="153">
        <f t="shared" si="863"/>
        <v>6259764.9829089995</v>
      </c>
      <c r="E509" s="152">
        <f t="shared" si="863"/>
        <v>10314.252956999999</v>
      </c>
      <c r="F509" s="152">
        <f t="shared" si="863"/>
        <v>612245.57433000009</v>
      </c>
      <c r="G509" s="144">
        <f t="shared" si="863"/>
        <v>622559.82728700002</v>
      </c>
      <c r="H509" s="145">
        <f t="shared" si="863"/>
        <v>6882324.8101960011</v>
      </c>
      <c r="I509" s="34"/>
      <c r="N509"/>
      <c r="O509"/>
      <c r="P509"/>
      <c r="Q509"/>
      <c r="R509"/>
      <c r="S509"/>
    </row>
    <row r="510" spans="1:19" ht="16.5" customHeight="1">
      <c r="A510" s="31" t="s">
        <v>115</v>
      </c>
      <c r="B510" s="152">
        <f t="shared" ref="B510:H510" si="864">SUM(B310:B321)</f>
        <v>253210.52547000005</v>
      </c>
      <c r="C510" s="152">
        <f t="shared" si="864"/>
        <v>4560362.5617785007</v>
      </c>
      <c r="D510" s="153">
        <f t="shared" si="864"/>
        <v>4813573.0872485004</v>
      </c>
      <c r="E510" s="152">
        <f t="shared" si="864"/>
        <v>11211.476083200001</v>
      </c>
      <c r="F510" s="152">
        <f t="shared" si="864"/>
        <v>552831.15462000004</v>
      </c>
      <c r="G510" s="144">
        <f t="shared" si="864"/>
        <v>564042.6307032</v>
      </c>
      <c r="H510" s="145">
        <f t="shared" si="864"/>
        <v>5377615.7179516992</v>
      </c>
      <c r="I510" s="34"/>
      <c r="N510"/>
      <c r="O510"/>
      <c r="P510"/>
      <c r="Q510"/>
      <c r="R510"/>
      <c r="S510"/>
    </row>
    <row r="511" spans="1:19" ht="16.5" customHeight="1">
      <c r="A511" s="31" t="s">
        <v>124</v>
      </c>
      <c r="B511" s="152">
        <f t="shared" ref="B511:H511" si="865">SUM(B322:B333)</f>
        <v>41939.732609999999</v>
      </c>
      <c r="C511" s="152">
        <f t="shared" si="865"/>
        <v>4977144.2971360004</v>
      </c>
      <c r="D511" s="153">
        <f t="shared" si="865"/>
        <v>5019084.0297459997</v>
      </c>
      <c r="E511" s="152">
        <f t="shared" si="865"/>
        <v>15690.986409000001</v>
      </c>
      <c r="F511" s="152">
        <f t="shared" si="865"/>
        <v>647650.80388120003</v>
      </c>
      <c r="G511" s="144">
        <f t="shared" si="865"/>
        <v>663341.79029020004</v>
      </c>
      <c r="H511" s="145">
        <f t="shared" si="865"/>
        <v>5682425.8200362008</v>
      </c>
      <c r="I511" s="34"/>
      <c r="N511"/>
      <c r="O511"/>
      <c r="P511"/>
      <c r="Q511"/>
      <c r="R511"/>
      <c r="S511"/>
    </row>
    <row r="512" spans="1:19" ht="16.5" customHeight="1">
      <c r="A512" s="31" t="s">
        <v>127</v>
      </c>
      <c r="B512" s="152">
        <f t="shared" ref="B512:H512" si="866">SUM(B334:B345)</f>
        <v>78540.665089999995</v>
      </c>
      <c r="C512" s="152">
        <f t="shared" si="866"/>
        <v>4205796.975579801</v>
      </c>
      <c r="D512" s="153">
        <f t="shared" si="866"/>
        <v>4284337.6406697994</v>
      </c>
      <c r="E512" s="152">
        <f t="shared" si="866"/>
        <v>12324.694472800002</v>
      </c>
      <c r="F512" s="152">
        <f t="shared" si="866"/>
        <v>613934.83914500009</v>
      </c>
      <c r="G512" s="144">
        <f t="shared" si="866"/>
        <v>626259.53361780022</v>
      </c>
      <c r="H512" s="145">
        <f t="shared" si="866"/>
        <v>4910597.1742875995</v>
      </c>
      <c r="I512" s="34"/>
      <c r="N512"/>
      <c r="O512"/>
      <c r="P512"/>
      <c r="Q512"/>
      <c r="R512"/>
      <c r="S512"/>
    </row>
    <row r="513" spans="1:19" ht="16.5" customHeight="1">
      <c r="A513" s="31" t="s">
        <v>130</v>
      </c>
      <c r="B513" s="152">
        <f t="shared" ref="B513:H513" si="867">SUM(B346:B357)</f>
        <v>331806.28647000005</v>
      </c>
      <c r="C513" s="152">
        <f t="shared" si="867"/>
        <v>4485830.8919366002</v>
      </c>
      <c r="D513" s="153">
        <f t="shared" si="867"/>
        <v>4817637.1784065999</v>
      </c>
      <c r="E513" s="152">
        <f t="shared" si="867"/>
        <v>8033.9377812999992</v>
      </c>
      <c r="F513" s="152">
        <f t="shared" si="867"/>
        <v>607827.40700960008</v>
      </c>
      <c r="G513" s="144">
        <f t="shared" si="867"/>
        <v>615861.34479090013</v>
      </c>
      <c r="H513" s="145">
        <f t="shared" si="867"/>
        <v>5433498.523197501</v>
      </c>
      <c r="I513" s="34"/>
      <c r="J513" s="74"/>
      <c r="N513"/>
      <c r="O513"/>
      <c r="P513"/>
      <c r="Q513"/>
      <c r="R513"/>
      <c r="S513"/>
    </row>
    <row r="514" spans="1:19" ht="16.5" customHeight="1">
      <c r="A514" s="31" t="s">
        <v>133</v>
      </c>
      <c r="B514" s="154">
        <f t="shared" ref="B514:H514" si="868">SUM(B358:B369)</f>
        <v>355366.70458999998</v>
      </c>
      <c r="C514" s="154">
        <f t="shared" si="868"/>
        <v>4224255.8276949991</v>
      </c>
      <c r="D514" s="155">
        <f t="shared" si="868"/>
        <v>4579622.5322850011</v>
      </c>
      <c r="E514" s="154">
        <f t="shared" si="868"/>
        <v>7283.8907670000008</v>
      </c>
      <c r="F514" s="154">
        <f t="shared" si="868"/>
        <v>566949.68646</v>
      </c>
      <c r="G514" s="156">
        <f t="shared" si="868"/>
        <v>574233.57722700003</v>
      </c>
      <c r="H514" s="157">
        <f t="shared" si="868"/>
        <v>5153856.1095120003</v>
      </c>
      <c r="I514" s="34"/>
      <c r="J514" s="74"/>
      <c r="N514"/>
      <c r="O514"/>
      <c r="P514"/>
      <c r="Q514"/>
      <c r="R514"/>
      <c r="S514"/>
    </row>
    <row r="515" spans="1:19" ht="16.5" customHeight="1">
      <c r="A515" s="31" t="s">
        <v>136</v>
      </c>
      <c r="B515" s="154">
        <f t="shared" ref="B515:H515" si="869">SUM(B370:B381)</f>
        <v>385464.95112999994</v>
      </c>
      <c r="C515" s="154">
        <f t="shared" si="869"/>
        <v>4955183.4015629999</v>
      </c>
      <c r="D515" s="155">
        <f t="shared" si="869"/>
        <v>5340648.3526929989</v>
      </c>
      <c r="E515" s="154">
        <f t="shared" si="869"/>
        <v>11647.653604000003</v>
      </c>
      <c r="F515" s="154">
        <f t="shared" si="869"/>
        <v>499658.3284</v>
      </c>
      <c r="G515" s="156">
        <f t="shared" si="869"/>
        <v>511305.98200399999</v>
      </c>
      <c r="H515" s="157">
        <f t="shared" si="869"/>
        <v>5851954.3346970007</v>
      </c>
      <c r="I515" s="34"/>
      <c r="J515" s="74"/>
      <c r="N515"/>
      <c r="O515"/>
      <c r="P515"/>
      <c r="Q515"/>
      <c r="R515"/>
      <c r="S515"/>
    </row>
    <row r="516" spans="1:19" ht="16.5" customHeight="1">
      <c r="A516" s="31" t="s">
        <v>139</v>
      </c>
      <c r="B516" s="154">
        <f t="shared" ref="B516:H516" si="870">SUM(B382:B393)</f>
        <v>319664.77590000007</v>
      </c>
      <c r="C516" s="154">
        <f t="shared" si="870"/>
        <v>7030550.0191662014</v>
      </c>
      <c r="D516" s="155">
        <f t="shared" si="870"/>
        <v>7350214.7950661993</v>
      </c>
      <c r="E516" s="154">
        <f t="shared" si="870"/>
        <v>24304.77305</v>
      </c>
      <c r="F516" s="154">
        <f t="shared" si="870"/>
        <v>651024.83188000007</v>
      </c>
      <c r="G516" s="156">
        <f t="shared" si="870"/>
        <v>675329.60493000015</v>
      </c>
      <c r="H516" s="157">
        <f t="shared" si="870"/>
        <v>8025544.3999962006</v>
      </c>
      <c r="I516" s="34"/>
      <c r="J516" s="74"/>
      <c r="N516"/>
      <c r="O516"/>
      <c r="P516"/>
      <c r="Q516"/>
      <c r="R516"/>
      <c r="S516"/>
    </row>
    <row r="517" spans="1:19" ht="16.5" customHeight="1">
      <c r="A517" s="31" t="s">
        <v>142</v>
      </c>
      <c r="B517" s="154">
        <f>SUM(B394:B405)</f>
        <v>218917.02258000002</v>
      </c>
      <c r="C517" s="154">
        <f t="shared" ref="C517:G517" si="871">SUM(C394:C405)</f>
        <v>7165027.6654737005</v>
      </c>
      <c r="D517" s="155">
        <f t="shared" si="871"/>
        <v>7383944.6880537001</v>
      </c>
      <c r="E517" s="154">
        <f t="shared" si="871"/>
        <v>23775.153941600001</v>
      </c>
      <c r="F517" s="154">
        <f t="shared" si="871"/>
        <v>738916.06750939996</v>
      </c>
      <c r="G517" s="156">
        <f t="shared" si="871"/>
        <v>762691.22145100008</v>
      </c>
      <c r="H517" s="157">
        <f>SUM(H394:H405)</f>
        <v>8146635.9095047005</v>
      </c>
      <c r="I517" s="34"/>
      <c r="J517" s="74"/>
      <c r="N517"/>
      <c r="O517"/>
      <c r="P517"/>
      <c r="Q517"/>
      <c r="R517"/>
      <c r="S517"/>
    </row>
    <row r="518" spans="1:19" ht="16.5" customHeight="1">
      <c r="A518" s="31" t="s">
        <v>145</v>
      </c>
      <c r="B518" s="154">
        <f>SUM(B406:B417)</f>
        <v>1394996.7328136002</v>
      </c>
      <c r="C518" s="154">
        <f t="shared" ref="C518:G518" si="872">SUM(C406:C417)</f>
        <v>7677935.7712535001</v>
      </c>
      <c r="D518" s="155">
        <f t="shared" si="872"/>
        <v>9072932.5040670987</v>
      </c>
      <c r="E518" s="154">
        <f t="shared" si="872"/>
        <v>23420.923400400006</v>
      </c>
      <c r="F518" s="154">
        <f t="shared" si="872"/>
        <v>752501.47449460009</v>
      </c>
      <c r="G518" s="156">
        <f t="shared" si="872"/>
        <v>775922.39789500018</v>
      </c>
      <c r="H518" s="157">
        <f>SUM(H406:H417)</f>
        <v>9848854.9019620996</v>
      </c>
      <c r="I518" s="34"/>
      <c r="J518" s="74"/>
      <c r="N518"/>
      <c r="O518"/>
      <c r="P518"/>
      <c r="Q518"/>
      <c r="R518"/>
      <c r="S518"/>
    </row>
    <row r="519" spans="1:19" ht="16.5" customHeight="1">
      <c r="A519" s="31" t="s">
        <v>148</v>
      </c>
      <c r="B519" s="154">
        <f>SUM(B418:B429)</f>
        <v>1653240.6857500998</v>
      </c>
      <c r="C519" s="154">
        <f t="shared" ref="C519:G519" si="873">SUM(C418:C429)</f>
        <v>11904407.462090401</v>
      </c>
      <c r="D519" s="155">
        <f t="shared" si="873"/>
        <v>13557648.1478405</v>
      </c>
      <c r="E519" s="154">
        <f t="shared" si="873"/>
        <v>32997.761212900004</v>
      </c>
      <c r="F519" s="154">
        <f t="shared" si="873"/>
        <v>1145347.8665674999</v>
      </c>
      <c r="G519" s="156">
        <f t="shared" si="873"/>
        <v>1178345.6277804002</v>
      </c>
      <c r="H519" s="157">
        <f>SUM(H418:H429)</f>
        <v>14735993.7756209</v>
      </c>
      <c r="I519" s="34"/>
      <c r="J519" s="74"/>
      <c r="N519"/>
      <c r="O519"/>
      <c r="P519"/>
      <c r="Q519"/>
      <c r="R519"/>
      <c r="S519"/>
    </row>
    <row r="520" spans="1:19" ht="16.5" customHeight="1">
      <c r="A520" s="31" t="s">
        <v>159</v>
      </c>
      <c r="B520" s="154">
        <f>SUM(B430:B434)</f>
        <v>394685.42851490004</v>
      </c>
      <c r="C520" s="154">
        <f t="shared" ref="C520:G520" si="874">SUM(C430:C434)</f>
        <v>2859040.2008516006</v>
      </c>
      <c r="D520" s="155">
        <f t="shared" si="874"/>
        <v>3253725.6293665003</v>
      </c>
      <c r="E520" s="154">
        <f t="shared" si="874"/>
        <v>8653.7263476000007</v>
      </c>
      <c r="F520" s="154">
        <f t="shared" si="874"/>
        <v>259079.47735980002</v>
      </c>
      <c r="G520" s="156">
        <f t="shared" si="874"/>
        <v>267733.20370740001</v>
      </c>
      <c r="H520" s="157">
        <f>SUM(H430:H434)</f>
        <v>3521458.8330739005</v>
      </c>
      <c r="I520" s="34"/>
      <c r="J520" s="74"/>
      <c r="N520"/>
      <c r="O520"/>
      <c r="P520"/>
      <c r="Q520"/>
      <c r="R520"/>
      <c r="S520"/>
    </row>
    <row r="521" spans="1:19" ht="16.5" customHeight="1">
      <c r="A521" s="28" t="s">
        <v>157</v>
      </c>
      <c r="B521" s="29">
        <f>(B519/B518)-1</f>
        <v>0.18512154678358383</v>
      </c>
      <c r="C521" s="29">
        <f t="shared" ref="C521:H521" si="875">(C519/C518)-1</f>
        <v>0.55046978989600048</v>
      </c>
      <c r="D521" s="29">
        <f t="shared" si="875"/>
        <v>0.49429615416658845</v>
      </c>
      <c r="E521" s="29">
        <f t="shared" si="875"/>
        <v>0.4089009493253557</v>
      </c>
      <c r="F521" s="29">
        <f t="shared" si="875"/>
        <v>0.52205398313238649</v>
      </c>
      <c r="G521" s="29">
        <f t="shared" si="875"/>
        <v>0.51863850170730208</v>
      </c>
      <c r="H521" s="29">
        <f t="shared" si="875"/>
        <v>0.49621391748650701</v>
      </c>
      <c r="I521" s="27"/>
      <c r="N521" s="2"/>
      <c r="O521" s="2"/>
      <c r="P521" s="2"/>
      <c r="Q521" s="2"/>
      <c r="R521" s="2"/>
      <c r="S521" s="2"/>
    </row>
    <row r="522" spans="1:19" ht="16.5" customHeight="1">
      <c r="A522" s="19"/>
      <c r="B522" s="20"/>
      <c r="C522" s="20"/>
      <c r="D522" s="20"/>
      <c r="E522" s="20"/>
      <c r="F522" s="20"/>
      <c r="G522" s="20"/>
      <c r="H522" s="20"/>
      <c r="I522" s="20"/>
      <c r="N522" s="2"/>
      <c r="O522" s="2"/>
      <c r="P522" s="2"/>
      <c r="Q522" s="2"/>
      <c r="R522" s="2"/>
      <c r="S522" s="2"/>
    </row>
    <row r="523" spans="1:19" ht="16.5" customHeight="1">
      <c r="A523" s="21"/>
      <c r="B523" s="102" t="str">
        <f>LEFT(_xlfn.XLOOKUP(MIN(B485:B518),B485:B518,$A$485:$A$518),7)</f>
        <v>00 / 01</v>
      </c>
      <c r="C523" s="102" t="str">
        <f t="shared" ref="C523:H523" si="876">LEFT(_xlfn.XLOOKUP(MIN(C485:C518),C485:C518,$A$485:$A$518),7)</f>
        <v>92 / 93</v>
      </c>
      <c r="D523" s="102" t="str">
        <f t="shared" si="876"/>
        <v>92 / 93</v>
      </c>
      <c r="E523" s="102" t="str">
        <f t="shared" si="876"/>
        <v>90 / 91</v>
      </c>
      <c r="F523" s="102" t="str">
        <f t="shared" si="876"/>
        <v>91 / 92</v>
      </c>
      <c r="G523" s="102" t="str">
        <f t="shared" si="876"/>
        <v>91 / 92</v>
      </c>
      <c r="H523" s="102" t="str">
        <f t="shared" si="876"/>
        <v>92 / 93</v>
      </c>
      <c r="I523" s="20"/>
      <c r="N523" s="2"/>
      <c r="O523" s="2"/>
      <c r="P523" s="2"/>
      <c r="Q523" s="2"/>
      <c r="R523" s="2"/>
      <c r="S523" s="2"/>
    </row>
    <row r="524" spans="1:19" ht="16.5" customHeight="1">
      <c r="A524" s="23" t="s">
        <v>121</v>
      </c>
      <c r="B524" s="140">
        <f t="shared" ref="B524:H524" si="877">MIN(B485:B519)</f>
        <v>25568.336779999998</v>
      </c>
      <c r="C524" s="140">
        <f t="shared" si="877"/>
        <v>647319.02999999991</v>
      </c>
      <c r="D524" s="140">
        <f t="shared" si="877"/>
        <v>720550.46999689983</v>
      </c>
      <c r="E524" s="140">
        <f t="shared" si="877"/>
        <v>369</v>
      </c>
      <c r="F524" s="140">
        <f t="shared" si="877"/>
        <v>118613.98</v>
      </c>
      <c r="G524" s="140">
        <f t="shared" si="877"/>
        <v>119239.98</v>
      </c>
      <c r="H524" s="140">
        <f t="shared" si="877"/>
        <v>909729.59999689972</v>
      </c>
      <c r="I524" s="24"/>
      <c r="N524" s="49"/>
      <c r="O524" s="49"/>
      <c r="P524" s="49"/>
      <c r="Q524" s="49"/>
      <c r="R524" s="49"/>
      <c r="S524" s="49"/>
    </row>
    <row r="525" spans="1:19" ht="16.5" customHeight="1">
      <c r="A525" s="21"/>
      <c r="B525" s="22" t="str">
        <f>LEFT(_xlfn.XLOOKUP(MAX(B485:B518),B485:B518,$A$485:$A$518),7)</f>
        <v>23 / 24</v>
      </c>
      <c r="C525" s="22" t="str">
        <f t="shared" ref="C525:H525" si="878">LEFT(_xlfn.XLOOKUP(MAX(C485:C518),C485:C518,$A$485:$A$518),7)</f>
        <v>23 / 24</v>
      </c>
      <c r="D525" s="22" t="str">
        <f t="shared" si="878"/>
        <v>23 / 24</v>
      </c>
      <c r="E525" s="22" t="str">
        <f t="shared" si="878"/>
        <v>07 / 08</v>
      </c>
      <c r="F525" s="22" t="str">
        <f t="shared" si="878"/>
        <v>23 / 24</v>
      </c>
      <c r="G525" s="22" t="str">
        <f t="shared" si="878"/>
        <v>23 / 24</v>
      </c>
      <c r="H525" s="22" t="str">
        <f t="shared" si="878"/>
        <v>23 / 24</v>
      </c>
      <c r="I525" s="24"/>
      <c r="N525" s="49"/>
      <c r="O525" s="49"/>
      <c r="P525" s="49"/>
      <c r="Q525" s="49"/>
      <c r="R525" s="49"/>
      <c r="S525" s="49"/>
    </row>
    <row r="526" spans="1:19" ht="16.5" customHeight="1">
      <c r="A526" s="23" t="s">
        <v>122</v>
      </c>
      <c r="B526" s="140">
        <f t="shared" ref="B526:H526" si="879">MAX(B485:B519)</f>
        <v>1653240.6857500998</v>
      </c>
      <c r="C526" s="140">
        <f t="shared" si="879"/>
        <v>11904407.462090401</v>
      </c>
      <c r="D526" s="140">
        <f t="shared" si="879"/>
        <v>13557648.1478405</v>
      </c>
      <c r="E526" s="140">
        <f t="shared" si="879"/>
        <v>33385.793570000002</v>
      </c>
      <c r="F526" s="140">
        <f t="shared" si="879"/>
        <v>1145347.8665674999</v>
      </c>
      <c r="G526" s="140">
        <f t="shared" si="879"/>
        <v>1178345.6277804002</v>
      </c>
      <c r="H526" s="140">
        <f t="shared" si="879"/>
        <v>14735993.7756209</v>
      </c>
      <c r="I526" s="24"/>
      <c r="N526" s="49"/>
      <c r="O526" s="49"/>
      <c r="P526" s="49"/>
      <c r="Q526" s="49"/>
      <c r="R526" s="49"/>
      <c r="S526" s="49"/>
    </row>
    <row r="527" spans="1:19" ht="16.5" customHeight="1">
      <c r="A527" s="19"/>
      <c r="B527" s="20"/>
      <c r="C527" s="20"/>
      <c r="D527" s="20"/>
      <c r="E527" s="20"/>
      <c r="F527" s="20"/>
      <c r="G527" s="20"/>
      <c r="H527" s="20"/>
      <c r="I527" s="20"/>
      <c r="N527" s="2"/>
      <c r="O527" s="2"/>
      <c r="P527" s="2"/>
      <c r="Q527" s="2"/>
      <c r="R527" s="2"/>
      <c r="S527" s="2"/>
    </row>
    <row r="528" spans="1:19" ht="16.5" customHeight="1" thickBot="1">
      <c r="A528" s="172" t="s">
        <v>70</v>
      </c>
      <c r="B528" s="172"/>
      <c r="C528" s="172"/>
      <c r="D528" s="172"/>
      <c r="E528" s="172"/>
      <c r="F528" s="172"/>
      <c r="G528" s="172"/>
      <c r="H528" s="172"/>
      <c r="I528" s="30"/>
      <c r="N528" s="2"/>
      <c r="O528" s="2"/>
      <c r="P528" s="2"/>
      <c r="Q528" s="2"/>
      <c r="R528" s="2"/>
      <c r="S528" s="2"/>
    </row>
    <row r="529" spans="1:19" ht="16.5" customHeight="1">
      <c r="A529" s="168" t="s">
        <v>37</v>
      </c>
      <c r="B529" s="168"/>
      <c r="C529" s="168"/>
      <c r="D529" s="168"/>
      <c r="E529" s="168"/>
      <c r="F529" s="168"/>
      <c r="G529" s="168"/>
      <c r="H529" s="168"/>
      <c r="I529" s="35"/>
      <c r="N529" s="2"/>
      <c r="O529" s="2"/>
      <c r="P529" s="2"/>
      <c r="Q529" s="2"/>
      <c r="R529" s="2"/>
      <c r="S529" s="2"/>
    </row>
    <row r="530" spans="1:19" ht="16.5" customHeight="1">
      <c r="A530" s="31" t="s">
        <v>71</v>
      </c>
      <c r="B530" s="152">
        <f>SUM(B4:B9)</f>
        <v>17082</v>
      </c>
      <c r="C530" s="152">
        <f>SUM(C4:C9)</f>
        <v>205663</v>
      </c>
      <c r="D530" s="153">
        <f>B530+C530</f>
        <v>222745</v>
      </c>
      <c r="E530" s="152">
        <f>SUM(E4:E9)</f>
        <v>0</v>
      </c>
      <c r="F530" s="152">
        <f>SUM(F4:F9)</f>
        <v>82808.199970999995</v>
      </c>
      <c r="G530" s="144">
        <f>E530+F530</f>
        <v>82808.199970999995</v>
      </c>
      <c r="H530" s="145">
        <f>D530+G530</f>
        <v>305553.19997099997</v>
      </c>
      <c r="I530" s="36"/>
      <c r="N530" s="2"/>
      <c r="O530" s="2"/>
      <c r="P530" s="2"/>
      <c r="Q530" s="2"/>
      <c r="R530" s="2"/>
      <c r="S530" s="2"/>
    </row>
    <row r="531" spans="1:19" ht="16.5" customHeight="1">
      <c r="A531" s="31" t="s">
        <v>72</v>
      </c>
      <c r="B531" s="152">
        <f>SUM(B10:B15)</f>
        <v>77183</v>
      </c>
      <c r="C531" s="152">
        <f>SUM(C10:C15)</f>
        <v>597741</v>
      </c>
      <c r="D531" s="153">
        <f>B531+C531</f>
        <v>674924</v>
      </c>
      <c r="E531" s="152">
        <f>SUM(E10:E15)</f>
        <v>101</v>
      </c>
      <c r="F531" s="152">
        <f>SUM(F10:F15)</f>
        <v>81691</v>
      </c>
      <c r="G531" s="144">
        <f>E531+F531</f>
        <v>81792</v>
      </c>
      <c r="H531" s="145">
        <f>D531+G531</f>
        <v>756716</v>
      </c>
      <c r="I531" s="36"/>
      <c r="N531" s="2"/>
      <c r="O531" s="2"/>
      <c r="P531" s="2"/>
      <c r="Q531" s="2"/>
      <c r="R531" s="2"/>
      <c r="S531" s="2"/>
    </row>
    <row r="532" spans="1:19" ht="16.5" customHeight="1">
      <c r="A532" s="159" t="s">
        <v>38</v>
      </c>
      <c r="B532" s="159"/>
      <c r="C532" s="159"/>
      <c r="D532" s="159"/>
      <c r="E532" s="159"/>
      <c r="F532" s="159"/>
      <c r="G532" s="159"/>
      <c r="H532" s="159"/>
      <c r="I532" s="35"/>
      <c r="N532" s="2"/>
      <c r="O532" s="2"/>
      <c r="P532" s="2"/>
      <c r="Q532" s="2"/>
      <c r="R532" s="2"/>
      <c r="S532" s="2"/>
    </row>
    <row r="533" spans="1:19" ht="16.5" customHeight="1">
      <c r="A533" s="31" t="s">
        <v>71</v>
      </c>
      <c r="B533" s="152">
        <f>SUM(B16:B21)</f>
        <v>65625</v>
      </c>
      <c r="C533" s="152">
        <f>SUM(C16:C21)</f>
        <v>604912</v>
      </c>
      <c r="D533" s="153">
        <f>B533+C533</f>
        <v>670537</v>
      </c>
      <c r="E533" s="152">
        <f>SUM(E16:E21)</f>
        <v>268</v>
      </c>
      <c r="F533" s="152">
        <f>SUM(F16:F21)</f>
        <v>59511</v>
      </c>
      <c r="G533" s="144">
        <f>E533+F533</f>
        <v>59779</v>
      </c>
      <c r="H533" s="145">
        <f>D533+G533</f>
        <v>730316</v>
      </c>
      <c r="I533" s="36"/>
      <c r="N533" s="2"/>
      <c r="O533" s="2"/>
      <c r="P533" s="2"/>
      <c r="Q533" s="2"/>
      <c r="R533" s="2"/>
      <c r="S533" s="2"/>
    </row>
    <row r="534" spans="1:19" ht="16.5" customHeight="1">
      <c r="A534" s="31" t="s">
        <v>72</v>
      </c>
      <c r="B534" s="152">
        <f>SUM(B22:B27)</f>
        <v>110706</v>
      </c>
      <c r="C534" s="152">
        <f>SUM(C22:C27)</f>
        <v>679946</v>
      </c>
      <c r="D534" s="153">
        <f>B534+C534</f>
        <v>790652</v>
      </c>
      <c r="E534" s="152">
        <f>SUM(E22:E27)</f>
        <v>226</v>
      </c>
      <c r="F534" s="152">
        <f>SUM(F22:F27)</f>
        <v>54799.979999999996</v>
      </c>
      <c r="G534" s="144">
        <f>E534+F534</f>
        <v>55025.979999999996</v>
      </c>
      <c r="H534" s="145">
        <f>D534+G534</f>
        <v>845677.98</v>
      </c>
      <c r="I534" s="36"/>
      <c r="N534" s="2"/>
      <c r="O534" s="2"/>
      <c r="P534" s="2"/>
      <c r="Q534" s="2"/>
      <c r="R534" s="2"/>
      <c r="S534" s="2"/>
    </row>
    <row r="535" spans="1:19" ht="16.5" customHeight="1">
      <c r="A535" s="159" t="s">
        <v>73</v>
      </c>
      <c r="B535" s="159"/>
      <c r="C535" s="159"/>
      <c r="D535" s="159"/>
      <c r="E535" s="159"/>
      <c r="F535" s="159"/>
      <c r="G535" s="159"/>
      <c r="H535" s="159"/>
      <c r="I535" s="35"/>
      <c r="N535" s="2"/>
      <c r="O535" s="2"/>
      <c r="P535" s="2"/>
      <c r="Q535" s="2"/>
      <c r="R535" s="2"/>
      <c r="S535" s="2"/>
    </row>
    <row r="536" spans="1:19" ht="16.5" customHeight="1">
      <c r="A536" s="31" t="s">
        <v>71</v>
      </c>
      <c r="B536" s="152">
        <f>SUM(B28:B33)</f>
        <v>41246</v>
      </c>
      <c r="C536" s="152">
        <f>SUM(C28:C33)</f>
        <v>521420</v>
      </c>
      <c r="D536" s="153">
        <f>B536+C536</f>
        <v>562666</v>
      </c>
      <c r="E536" s="152">
        <f>SUM(E28:E33)</f>
        <v>400</v>
      </c>
      <c r="F536" s="152">
        <f>SUM(F28:F33)</f>
        <v>63814</v>
      </c>
      <c r="G536" s="144">
        <f>E536+F536</f>
        <v>64214</v>
      </c>
      <c r="H536" s="145">
        <f>D536+G536</f>
        <v>626880</v>
      </c>
      <c r="I536" s="36"/>
      <c r="N536" s="2"/>
      <c r="O536" s="2"/>
      <c r="P536" s="2"/>
      <c r="Q536" s="2"/>
      <c r="R536" s="2"/>
      <c r="S536" s="2"/>
    </row>
    <row r="537" spans="1:19" ht="16.5" customHeight="1">
      <c r="A537" s="31" t="s">
        <v>72</v>
      </c>
      <c r="B537" s="152">
        <f>SUM(B34:B39)</f>
        <v>42834.329999999987</v>
      </c>
      <c r="C537" s="152">
        <f>SUM(C34:C39)</f>
        <v>329804.33</v>
      </c>
      <c r="D537" s="153">
        <f>B537+C537</f>
        <v>372638.66000000003</v>
      </c>
      <c r="E537" s="152">
        <f>SUM(E34:E39)</f>
        <v>922.33000000000015</v>
      </c>
      <c r="F537" s="152">
        <f>SUM(F34:F39)</f>
        <v>97650</v>
      </c>
      <c r="G537" s="144">
        <f>E537+F537</f>
        <v>98572.33</v>
      </c>
      <c r="H537" s="145">
        <f>D537+G537</f>
        <v>471210.99000000005</v>
      </c>
      <c r="I537" s="36"/>
      <c r="N537" s="2"/>
      <c r="O537" s="2"/>
      <c r="P537" s="2"/>
      <c r="Q537" s="2"/>
      <c r="R537" s="2"/>
      <c r="S537" s="2"/>
    </row>
    <row r="538" spans="1:19" ht="16.5" customHeight="1">
      <c r="A538" s="159" t="s">
        <v>74</v>
      </c>
      <c r="B538" s="159"/>
      <c r="C538" s="159"/>
      <c r="D538" s="159"/>
      <c r="E538" s="159"/>
      <c r="F538" s="159"/>
      <c r="G538" s="159"/>
      <c r="H538" s="159"/>
      <c r="I538" s="35"/>
      <c r="N538" s="2"/>
      <c r="O538" s="2"/>
      <c r="P538" s="2"/>
      <c r="Q538" s="2"/>
      <c r="R538" s="2"/>
      <c r="S538" s="2"/>
    </row>
    <row r="539" spans="1:19" ht="16.5" customHeight="1">
      <c r="A539" s="31" t="s">
        <v>71</v>
      </c>
      <c r="B539" s="152">
        <f>SUM(B40:B45)</f>
        <v>30397.109996899999</v>
      </c>
      <c r="C539" s="152">
        <f>SUM(C40:C45)</f>
        <v>317514.7</v>
      </c>
      <c r="D539" s="153">
        <f>B539+C539</f>
        <v>347911.80999690003</v>
      </c>
      <c r="E539" s="152">
        <f>SUM(E40:E45)</f>
        <v>191.8</v>
      </c>
      <c r="F539" s="152">
        <f>SUM(F40:F45)</f>
        <v>90415</v>
      </c>
      <c r="G539" s="144">
        <f>E539+F539</f>
        <v>90606.8</v>
      </c>
      <c r="H539" s="145">
        <f>D539+G539</f>
        <v>438518.60999690002</v>
      </c>
      <c r="I539" s="36"/>
      <c r="N539" s="2"/>
      <c r="O539" s="2"/>
      <c r="P539" s="2"/>
      <c r="Q539" s="2"/>
      <c r="R539" s="2"/>
      <c r="S539" s="2"/>
    </row>
    <row r="540" spans="1:19" ht="16.5" customHeight="1">
      <c r="A540" s="31" t="s">
        <v>72</v>
      </c>
      <c r="B540" s="152">
        <f>SUM(B46:B51)</f>
        <v>113231.9999868</v>
      </c>
      <c r="C540" s="152">
        <f>SUM(C46:C51)</f>
        <v>539123.29</v>
      </c>
      <c r="D540" s="153">
        <f>B540+C540</f>
        <v>652355.28998680005</v>
      </c>
      <c r="E540" s="152">
        <f>SUM(E46:E51)</f>
        <v>196.7</v>
      </c>
      <c r="F540" s="152">
        <f>SUM(F46:F51)</f>
        <v>124651</v>
      </c>
      <c r="G540" s="144">
        <f>E540+F540</f>
        <v>124847.7</v>
      </c>
      <c r="H540" s="145">
        <f>D540+G540</f>
        <v>777202.98998680001</v>
      </c>
      <c r="I540" s="36"/>
      <c r="N540" s="2"/>
      <c r="O540" s="2"/>
      <c r="P540" s="2"/>
      <c r="Q540" s="2"/>
      <c r="R540" s="2"/>
      <c r="S540" s="2"/>
    </row>
    <row r="541" spans="1:19" ht="16.5" customHeight="1">
      <c r="A541" s="159" t="s">
        <v>75</v>
      </c>
      <c r="B541" s="159"/>
      <c r="C541" s="159"/>
      <c r="D541" s="159"/>
      <c r="E541" s="159"/>
      <c r="F541" s="159"/>
      <c r="G541" s="159"/>
      <c r="H541" s="159"/>
      <c r="I541" s="35"/>
      <c r="N541" s="2"/>
      <c r="O541" s="2"/>
      <c r="P541" s="2"/>
      <c r="Q541" s="2"/>
      <c r="R541" s="2"/>
      <c r="S541" s="2"/>
    </row>
    <row r="542" spans="1:19" ht="16.5" customHeight="1">
      <c r="A542" s="31" t="s">
        <v>71</v>
      </c>
      <c r="B542" s="152">
        <f>SUM(B52:B57)</f>
        <v>47346.57549000001</v>
      </c>
      <c r="C542" s="152">
        <f>SUM(C52:C57)</f>
        <v>512015.38509000064</v>
      </c>
      <c r="D542" s="153">
        <f>B542+C542</f>
        <v>559361.96058000065</v>
      </c>
      <c r="E542" s="152">
        <f>SUM(E52:E57)</f>
        <v>345.49241000000001</v>
      </c>
      <c r="F542" s="152">
        <f>SUM(F52:F57)</f>
        <v>135406.34999999998</v>
      </c>
      <c r="G542" s="144">
        <f>E542+F542</f>
        <v>135751.84240999998</v>
      </c>
      <c r="H542" s="145">
        <f>D542+G542</f>
        <v>695113.80299000069</v>
      </c>
      <c r="I542" s="36"/>
      <c r="N542" s="2"/>
      <c r="O542" s="2"/>
      <c r="P542" s="2"/>
      <c r="Q542" s="2"/>
      <c r="R542" s="2"/>
      <c r="S542" s="2"/>
    </row>
    <row r="543" spans="1:19" ht="16.5" customHeight="1">
      <c r="A543" s="31" t="s">
        <v>72</v>
      </c>
      <c r="B543" s="152">
        <f>SUM(B58:B63)</f>
        <v>261324.90441999992</v>
      </c>
      <c r="C543" s="152">
        <f>SUM(C58:C63)</f>
        <v>1374682.4308699996</v>
      </c>
      <c r="D543" s="153">
        <f>B543+C543</f>
        <v>1636007.3352899994</v>
      </c>
      <c r="E543" s="152">
        <f>SUM(E58:E63)</f>
        <v>524.26285000000007</v>
      </c>
      <c r="F543" s="152">
        <f>SUM(F58:F63)</f>
        <v>210443</v>
      </c>
      <c r="G543" s="144">
        <f>E543+F543</f>
        <v>210967.26285</v>
      </c>
      <c r="H543" s="145">
        <f>D543+G543</f>
        <v>1846974.5981399994</v>
      </c>
      <c r="I543" s="36"/>
      <c r="N543" s="2"/>
      <c r="O543" s="2"/>
      <c r="P543" s="2"/>
      <c r="Q543" s="2"/>
      <c r="R543" s="2"/>
      <c r="S543" s="2"/>
    </row>
    <row r="544" spans="1:19" ht="16.5" customHeight="1">
      <c r="A544" s="159" t="s">
        <v>36</v>
      </c>
      <c r="B544" s="159"/>
      <c r="C544" s="159"/>
      <c r="D544" s="159"/>
      <c r="E544" s="159"/>
      <c r="F544" s="159"/>
      <c r="G544" s="159"/>
      <c r="H544" s="159"/>
      <c r="I544" s="35"/>
      <c r="N544" s="2"/>
      <c r="O544" s="2"/>
      <c r="P544" s="2"/>
      <c r="Q544" s="2"/>
      <c r="R544" s="2"/>
      <c r="S544" s="2"/>
    </row>
    <row r="545" spans="1:19" ht="16.5" customHeight="1">
      <c r="A545" s="31" t="s">
        <v>71</v>
      </c>
      <c r="B545" s="152">
        <f>SUM(B64:B69)</f>
        <v>88111.98</v>
      </c>
      <c r="C545" s="152">
        <f>SUM(C64:C69)</f>
        <v>966756.47</v>
      </c>
      <c r="D545" s="153">
        <f>B545+C545</f>
        <v>1054868.45</v>
      </c>
      <c r="E545" s="152">
        <f>SUM(E64:E69)</f>
        <v>1206.98</v>
      </c>
      <c r="F545" s="152">
        <f>SUM(F64:F69)</f>
        <v>215240.712</v>
      </c>
      <c r="G545" s="144">
        <f>E545+F545</f>
        <v>216447.69200000001</v>
      </c>
      <c r="H545" s="145">
        <f>D545+G545</f>
        <v>1271316.142</v>
      </c>
      <c r="I545" s="36"/>
      <c r="N545" s="2"/>
      <c r="O545" s="2"/>
      <c r="P545" s="2"/>
      <c r="Q545" s="2"/>
      <c r="R545" s="2"/>
      <c r="S545" s="2"/>
    </row>
    <row r="546" spans="1:19" ht="16.5" customHeight="1">
      <c r="A546" s="31" t="s">
        <v>72</v>
      </c>
      <c r="B546" s="152">
        <f>SUM(B70:B75)</f>
        <v>88453.949000000008</v>
      </c>
      <c r="C546" s="152">
        <f>SUM(C70:C75)</f>
        <v>805925.94900000002</v>
      </c>
      <c r="D546" s="153">
        <f>B546+C546</f>
        <v>894379.89800000004</v>
      </c>
      <c r="E546" s="152">
        <f>SUM(E70:E75)</f>
        <v>1129.9490000000001</v>
      </c>
      <c r="F546" s="152">
        <f>SUM(F70:F75)</f>
        <v>262454.50751000002</v>
      </c>
      <c r="G546" s="144">
        <f>E546+F546</f>
        <v>263584.45651000005</v>
      </c>
      <c r="H546" s="145">
        <f>D546+G546</f>
        <v>1157964.35451</v>
      </c>
      <c r="I546" s="36"/>
      <c r="N546" s="2"/>
      <c r="O546" s="2"/>
      <c r="P546" s="2"/>
      <c r="Q546" s="2"/>
      <c r="R546" s="2"/>
      <c r="S546" s="2"/>
    </row>
    <row r="547" spans="1:19" ht="16.5" customHeight="1">
      <c r="A547" s="159" t="s">
        <v>76</v>
      </c>
      <c r="B547" s="159"/>
      <c r="C547" s="159"/>
      <c r="D547" s="159"/>
      <c r="E547" s="159"/>
      <c r="F547" s="159"/>
      <c r="G547" s="159"/>
      <c r="H547" s="159"/>
      <c r="I547" s="35"/>
      <c r="N547" s="2"/>
      <c r="O547" s="2"/>
      <c r="P547" s="2"/>
      <c r="Q547" s="2"/>
      <c r="R547" s="2"/>
      <c r="S547" s="2"/>
    </row>
    <row r="548" spans="1:19" ht="16.5" customHeight="1">
      <c r="A548" s="31" t="s">
        <v>71</v>
      </c>
      <c r="B548" s="152">
        <f>SUM(B76:B81)</f>
        <v>32718.939999999995</v>
      </c>
      <c r="C548" s="152">
        <f>SUM(C76:C81)</f>
        <v>523009.94</v>
      </c>
      <c r="D548" s="153">
        <f>B548+C548</f>
        <v>555728.88</v>
      </c>
      <c r="E548" s="152">
        <f>SUM(E76:E81)</f>
        <v>1046.94</v>
      </c>
      <c r="F548" s="152">
        <f>SUM(F76:F81)</f>
        <v>207555.40445</v>
      </c>
      <c r="G548" s="144">
        <f>E548+F548</f>
        <v>208602.34445</v>
      </c>
      <c r="H548" s="145">
        <f>D548+G548</f>
        <v>764331.22444999998</v>
      </c>
      <c r="I548" s="36"/>
      <c r="N548" s="2"/>
      <c r="O548" s="2"/>
      <c r="P548" s="2"/>
      <c r="Q548" s="2"/>
      <c r="R548" s="2"/>
      <c r="S548" s="2"/>
    </row>
    <row r="549" spans="1:19" ht="16.5" customHeight="1">
      <c r="A549" s="31" t="s">
        <v>72</v>
      </c>
      <c r="B549" s="152">
        <f>SUM(B82:B87)</f>
        <v>61008.939999999995</v>
      </c>
      <c r="C549" s="152">
        <f>SUM(C82:C87)</f>
        <v>1074102.94</v>
      </c>
      <c r="D549" s="153">
        <f>B549+C549</f>
        <v>1135111.8799999999</v>
      </c>
      <c r="E549" s="152">
        <f>SUM(E82:E87)</f>
        <v>906.94</v>
      </c>
      <c r="F549" s="152">
        <f>SUM(F82:F87)</f>
        <v>193332.77900000001</v>
      </c>
      <c r="G549" s="144">
        <f>E549+F549</f>
        <v>194239.71900000001</v>
      </c>
      <c r="H549" s="145">
        <f>D549+G549</f>
        <v>1329351.5989999999</v>
      </c>
      <c r="I549" s="36"/>
      <c r="N549" s="2"/>
      <c r="O549" s="2"/>
      <c r="P549" s="2"/>
      <c r="Q549" s="2"/>
      <c r="R549" s="2"/>
      <c r="S549" s="2"/>
    </row>
    <row r="550" spans="1:19" ht="16.5" customHeight="1">
      <c r="A550" s="159" t="s">
        <v>35</v>
      </c>
      <c r="B550" s="159"/>
      <c r="C550" s="159"/>
      <c r="D550" s="159"/>
      <c r="E550" s="159"/>
      <c r="F550" s="159"/>
      <c r="G550" s="159"/>
      <c r="H550" s="159"/>
      <c r="I550" s="35"/>
      <c r="N550" s="2"/>
      <c r="O550" s="2"/>
      <c r="P550" s="2"/>
      <c r="Q550" s="2"/>
      <c r="R550" s="2"/>
      <c r="S550" s="2"/>
    </row>
    <row r="551" spans="1:19" ht="16.5" customHeight="1">
      <c r="A551" s="31" t="s">
        <v>71</v>
      </c>
      <c r="B551" s="152">
        <f>SUM(B88:B93)</f>
        <v>29912.959999999999</v>
      </c>
      <c r="C551" s="152">
        <f>SUM(C88:C93)</f>
        <v>1352525.45</v>
      </c>
      <c r="D551" s="153">
        <f>B551+C551</f>
        <v>1382438.41</v>
      </c>
      <c r="E551" s="152">
        <f>SUM(E88:E93)</f>
        <v>509.96000000000004</v>
      </c>
      <c r="F551" s="152">
        <f>SUM(F88:F93)</f>
        <v>151267.87900000002</v>
      </c>
      <c r="G551" s="144">
        <f>E551+F551</f>
        <v>151777.83900000001</v>
      </c>
      <c r="H551" s="145">
        <f>D551+G551</f>
        <v>1534216.2489999998</v>
      </c>
      <c r="I551" s="36"/>
      <c r="N551" s="2"/>
      <c r="O551" s="2"/>
      <c r="P551" s="2"/>
      <c r="Q551" s="2"/>
      <c r="R551" s="2"/>
      <c r="S551" s="2"/>
    </row>
    <row r="552" spans="1:19" ht="16.5" customHeight="1">
      <c r="A552" s="31" t="s">
        <v>72</v>
      </c>
      <c r="B552" s="152">
        <f>SUM(B94:B99)</f>
        <v>26572</v>
      </c>
      <c r="C552" s="152">
        <f>SUM(C94:C99)</f>
        <v>1315907</v>
      </c>
      <c r="D552" s="153">
        <f>B552+C552</f>
        <v>1342479</v>
      </c>
      <c r="E552" s="152">
        <f>SUM(E94:E99)</f>
        <v>496</v>
      </c>
      <c r="F552" s="152">
        <f>SUM(F94:F99)</f>
        <v>217502.07</v>
      </c>
      <c r="G552" s="144">
        <f>E552+F552</f>
        <v>217998.07</v>
      </c>
      <c r="H552" s="145">
        <f>D552+G552</f>
        <v>1560477.07</v>
      </c>
      <c r="I552" s="36"/>
      <c r="N552" s="2"/>
      <c r="O552" s="2"/>
      <c r="P552" s="2"/>
      <c r="Q552" s="2"/>
      <c r="R552" s="2"/>
      <c r="S552" s="2"/>
    </row>
    <row r="553" spans="1:19" ht="16.5" customHeight="1">
      <c r="A553" s="159" t="s">
        <v>77</v>
      </c>
      <c r="B553" s="159"/>
      <c r="C553" s="159"/>
      <c r="D553" s="159"/>
      <c r="E553" s="159"/>
      <c r="F553" s="159"/>
      <c r="G553" s="159"/>
      <c r="H553" s="159"/>
      <c r="I553" s="35"/>
      <c r="N553" s="2"/>
      <c r="O553" s="2"/>
      <c r="P553" s="2"/>
      <c r="Q553" s="2"/>
      <c r="R553" s="2"/>
      <c r="S553" s="2"/>
    </row>
    <row r="554" spans="1:19" ht="16.5" customHeight="1">
      <c r="A554" s="31" t="s">
        <v>71</v>
      </c>
      <c r="B554" s="152">
        <f>SUM(B100:B105)</f>
        <v>33341</v>
      </c>
      <c r="C554" s="152">
        <f>SUM(C100:C105)</f>
        <v>994890</v>
      </c>
      <c r="D554" s="153">
        <f>B554+C554</f>
        <v>1028231</v>
      </c>
      <c r="E554" s="152">
        <f>SUM(E100:E105)</f>
        <v>239</v>
      </c>
      <c r="F554" s="152">
        <f>SUM(F100:F105)</f>
        <v>132952.97591000001</v>
      </c>
      <c r="G554" s="144">
        <f>E554+F554</f>
        <v>133191.97591000001</v>
      </c>
      <c r="H554" s="145">
        <f>D554+G554</f>
        <v>1161422.97591</v>
      </c>
      <c r="I554" s="36"/>
      <c r="N554" s="2"/>
      <c r="O554" s="2"/>
      <c r="P554" s="2"/>
      <c r="Q554" s="2"/>
      <c r="R554" s="2"/>
      <c r="S554" s="2"/>
    </row>
    <row r="555" spans="1:19" ht="16.5" customHeight="1">
      <c r="A555" s="31" t="s">
        <v>72</v>
      </c>
      <c r="B555" s="152">
        <f>SUM(B106:B111)</f>
        <v>63374</v>
      </c>
      <c r="C555" s="152">
        <f>SUM(C106:C111)</f>
        <v>1244595</v>
      </c>
      <c r="D555" s="153">
        <f>B555+C555</f>
        <v>1307969</v>
      </c>
      <c r="E555" s="152">
        <f>SUM(E106:E111)</f>
        <v>302</v>
      </c>
      <c r="F555" s="152">
        <f>SUM(F106:F111)</f>
        <v>126422.30883000002</v>
      </c>
      <c r="G555" s="144">
        <f>E555+F555</f>
        <v>126724.30883000002</v>
      </c>
      <c r="H555" s="145">
        <f>D555+G555</f>
        <v>1434693.30883</v>
      </c>
      <c r="I555" s="36"/>
      <c r="N555" s="2"/>
      <c r="O555" s="2"/>
      <c r="P555" s="2"/>
      <c r="Q555" s="2"/>
      <c r="R555" s="2"/>
      <c r="S555" s="2"/>
    </row>
    <row r="556" spans="1:19" ht="16.5" customHeight="1">
      <c r="A556" s="159" t="s">
        <v>78</v>
      </c>
      <c r="B556" s="159"/>
      <c r="C556" s="159"/>
      <c r="D556" s="159"/>
      <c r="E556" s="159"/>
      <c r="F556" s="159"/>
      <c r="G556" s="159"/>
      <c r="H556" s="159"/>
      <c r="I556" s="35"/>
      <c r="N556" s="2"/>
      <c r="O556" s="2"/>
      <c r="P556" s="2"/>
      <c r="Q556" s="2"/>
      <c r="R556" s="2"/>
      <c r="S556" s="2"/>
    </row>
    <row r="557" spans="1:19" ht="16.5" customHeight="1">
      <c r="A557" s="31" t="s">
        <v>71</v>
      </c>
      <c r="B557" s="152">
        <f>SUM(B112:B117)</f>
        <v>107474</v>
      </c>
      <c r="C557" s="152">
        <f>SUM(C112:C117)</f>
        <v>1034622</v>
      </c>
      <c r="D557" s="153">
        <f>B557+C557</f>
        <v>1142096</v>
      </c>
      <c r="E557" s="152">
        <f>SUM(E112:E117)</f>
        <v>224</v>
      </c>
      <c r="F557" s="152">
        <f>SUM(F112:F117)</f>
        <v>104720.91926000001</v>
      </c>
      <c r="G557" s="144">
        <f>E557+F557</f>
        <v>104944.91926000001</v>
      </c>
      <c r="H557" s="145">
        <f>D557+G557</f>
        <v>1247040.9192600001</v>
      </c>
      <c r="I557" s="36"/>
      <c r="N557" s="2"/>
      <c r="O557" s="2"/>
      <c r="P557" s="2"/>
      <c r="Q557" s="2"/>
      <c r="R557" s="2"/>
      <c r="S557" s="2"/>
    </row>
    <row r="558" spans="1:19" ht="16.5" customHeight="1">
      <c r="A558" s="31" t="s">
        <v>72</v>
      </c>
      <c r="B558" s="152">
        <f>SUM(B118:B123)</f>
        <v>83929.45</v>
      </c>
      <c r="C558" s="152">
        <f>SUM(C118:C123)</f>
        <v>994129.45</v>
      </c>
      <c r="D558" s="153">
        <f>B558+C558</f>
        <v>1078058.8999999999</v>
      </c>
      <c r="E558" s="152">
        <f>SUM(E118:E123)</f>
        <v>189</v>
      </c>
      <c r="F558" s="152">
        <f>SUM(F118:F123)</f>
        <v>119062.92567</v>
      </c>
      <c r="G558" s="144">
        <f>E558+F558</f>
        <v>119251.92567</v>
      </c>
      <c r="H558" s="145">
        <f>D558+G558</f>
        <v>1197310.8256699999</v>
      </c>
      <c r="I558" s="36"/>
      <c r="N558" s="2"/>
      <c r="O558" s="2"/>
      <c r="P558" s="2"/>
      <c r="Q558" s="2"/>
      <c r="R558" s="2"/>
      <c r="S558" s="2"/>
    </row>
    <row r="559" spans="1:19" ht="16.5" customHeight="1">
      <c r="A559" s="159" t="s">
        <v>79</v>
      </c>
      <c r="B559" s="159"/>
      <c r="C559" s="159"/>
      <c r="D559" s="159"/>
      <c r="E559" s="159"/>
      <c r="F559" s="159"/>
      <c r="G559" s="159"/>
      <c r="H559" s="159"/>
      <c r="I559" s="35"/>
      <c r="N559" s="2"/>
      <c r="O559" s="2"/>
      <c r="P559" s="2"/>
      <c r="Q559" s="2"/>
      <c r="R559" s="2"/>
      <c r="S559" s="2"/>
    </row>
    <row r="560" spans="1:19" ht="16.5" customHeight="1">
      <c r="A560" s="31" t="s">
        <v>71</v>
      </c>
      <c r="B560" s="152">
        <f>SUM(B124:B129)</f>
        <v>22215.544350000004</v>
      </c>
      <c r="C560" s="152">
        <f>SUM(C124:C129)</f>
        <v>782652.372172378</v>
      </c>
      <c r="D560" s="153">
        <f>B560+C560</f>
        <v>804867.91652237799</v>
      </c>
      <c r="E560" s="152">
        <f>SUM(E124:E129)</f>
        <v>664.07500000000005</v>
      </c>
      <c r="F560" s="152">
        <f>SUM(F124:F129)</f>
        <v>97196.224299999987</v>
      </c>
      <c r="G560" s="144">
        <f>E560+F560</f>
        <v>97860.299299999984</v>
      </c>
      <c r="H560" s="145">
        <f>D560+G560</f>
        <v>902728.21582237794</v>
      </c>
      <c r="I560" s="36"/>
      <c r="N560" s="2"/>
      <c r="O560" s="2"/>
      <c r="P560" s="2"/>
      <c r="Q560" s="2"/>
      <c r="R560" s="2"/>
      <c r="S560" s="2"/>
    </row>
    <row r="561" spans="1:19" ht="16.5" customHeight="1">
      <c r="A561" s="31" t="s">
        <v>72</v>
      </c>
      <c r="B561" s="152">
        <f>SUM(B130:B135)</f>
        <v>17755.16302</v>
      </c>
      <c r="C561" s="152">
        <f>SUM(C130:C135)</f>
        <v>735691.41019752505</v>
      </c>
      <c r="D561" s="153">
        <f>B561+C561</f>
        <v>753446.57321752503</v>
      </c>
      <c r="E561" s="152">
        <f>SUM(E130:E135)</f>
        <v>636.91879999999992</v>
      </c>
      <c r="F561" s="152">
        <f>SUM(F130:F135)</f>
        <v>118517.21703</v>
      </c>
      <c r="G561" s="144">
        <f>E561+F561</f>
        <v>119154.13583</v>
      </c>
      <c r="H561" s="145">
        <f>D561+G561</f>
        <v>872600.70904752507</v>
      </c>
      <c r="I561" s="36"/>
      <c r="N561" s="2"/>
      <c r="O561" s="2"/>
      <c r="P561" s="2"/>
      <c r="Q561" s="2"/>
      <c r="R561" s="2"/>
      <c r="S561" s="2"/>
    </row>
    <row r="562" spans="1:19" ht="16.5" customHeight="1">
      <c r="A562" s="159" t="s">
        <v>80</v>
      </c>
      <c r="B562" s="159"/>
      <c r="C562" s="159"/>
      <c r="D562" s="159"/>
      <c r="E562" s="159"/>
      <c r="F562" s="159"/>
      <c r="G562" s="159"/>
      <c r="H562" s="159"/>
      <c r="I562" s="35"/>
      <c r="N562" s="2"/>
      <c r="O562" s="2"/>
      <c r="P562" s="2"/>
      <c r="Q562" s="2"/>
      <c r="R562" s="2"/>
      <c r="S562" s="2"/>
    </row>
    <row r="563" spans="1:19" ht="16.5" customHeight="1">
      <c r="A563" s="31" t="s">
        <v>71</v>
      </c>
      <c r="B563" s="152">
        <f>SUM(B136:B141)</f>
        <v>7813.1737599999997</v>
      </c>
      <c r="C563" s="152">
        <f>SUM(C136:C141)</f>
        <v>585620.01083000004</v>
      </c>
      <c r="D563" s="153">
        <f>B563+C563</f>
        <v>593433.18459000008</v>
      </c>
      <c r="E563" s="152">
        <f>SUM(E136:E141)</f>
        <v>59.59008</v>
      </c>
      <c r="F563" s="152">
        <f>SUM(F136:F141)</f>
        <v>113142.41465000001</v>
      </c>
      <c r="G563" s="144">
        <f>E563+F563</f>
        <v>113202.00473</v>
      </c>
      <c r="H563" s="145">
        <f>D563+G563</f>
        <v>706635.18932000012</v>
      </c>
      <c r="I563" s="36"/>
      <c r="N563" s="2"/>
      <c r="O563" s="2"/>
      <c r="P563" s="2"/>
      <c r="Q563" s="2"/>
      <c r="R563" s="2"/>
      <c r="S563" s="2"/>
    </row>
    <row r="564" spans="1:19" ht="16.5" customHeight="1">
      <c r="A564" s="31" t="s">
        <v>72</v>
      </c>
      <c r="B564" s="152">
        <f>SUM(B142:B147)</f>
        <v>27115.455750000008</v>
      </c>
      <c r="C564" s="152">
        <f>SUM(C142:C147)</f>
        <v>599681.76815000025</v>
      </c>
      <c r="D564" s="153">
        <f>B564+C564</f>
        <v>626797.22390000022</v>
      </c>
      <c r="E564" s="152">
        <f>SUM(E142:E147)</f>
        <v>1864.38309</v>
      </c>
      <c r="F564" s="152">
        <f>SUM(F142:F147)</f>
        <v>96989.348560000013</v>
      </c>
      <c r="G564" s="144">
        <f>E564+F564</f>
        <v>98853.731650000016</v>
      </c>
      <c r="H564" s="145">
        <f>D564+G564</f>
        <v>725650.95555000019</v>
      </c>
      <c r="I564" s="36"/>
      <c r="N564" s="2"/>
      <c r="O564" s="2"/>
      <c r="P564" s="2"/>
      <c r="Q564" s="2"/>
      <c r="R564" s="2"/>
      <c r="S564" s="2"/>
    </row>
    <row r="565" spans="1:19" ht="16.5" customHeight="1">
      <c r="A565" s="159" t="s">
        <v>40</v>
      </c>
      <c r="B565" s="159"/>
      <c r="C565" s="159"/>
      <c r="D565" s="159"/>
      <c r="E565" s="159"/>
      <c r="F565" s="159"/>
      <c r="G565" s="159"/>
      <c r="H565" s="159"/>
      <c r="I565" s="35"/>
      <c r="N565" s="2"/>
      <c r="O565" s="2"/>
      <c r="P565" s="2"/>
      <c r="Q565" s="2"/>
      <c r="R565" s="2"/>
      <c r="S565" s="2"/>
    </row>
    <row r="566" spans="1:19" ht="16.5" customHeight="1">
      <c r="A566" s="31" t="s">
        <v>71</v>
      </c>
      <c r="B566" s="152">
        <f>SUM(B148:B153)</f>
        <v>42535.835720000003</v>
      </c>
      <c r="C566" s="152">
        <f>SUM(C148:C153)</f>
        <v>417331.26325000002</v>
      </c>
      <c r="D566" s="153">
        <f>B566+C566</f>
        <v>459867.09897000005</v>
      </c>
      <c r="E566" s="152">
        <f>SUM(E148:E153)</f>
        <v>1295.5934500000001</v>
      </c>
      <c r="F566" s="152">
        <f>SUM(F148:F153)</f>
        <v>84846.967430000004</v>
      </c>
      <c r="G566" s="144">
        <f>E566+F566</f>
        <v>86142.560880000005</v>
      </c>
      <c r="H566" s="145">
        <f>D566+G566</f>
        <v>546009.65985000005</v>
      </c>
      <c r="I566" s="36"/>
      <c r="N566" s="2"/>
      <c r="O566" s="2"/>
      <c r="P566" s="2"/>
      <c r="Q566" s="2"/>
      <c r="R566" s="2"/>
      <c r="S566" s="2"/>
    </row>
    <row r="567" spans="1:19" ht="16.5" customHeight="1">
      <c r="A567" s="31" t="s">
        <v>72</v>
      </c>
      <c r="B567" s="152">
        <f>SUM(B154:B159)</f>
        <v>85161.759659999996</v>
      </c>
      <c r="C567" s="152">
        <f>SUM(C154:C159)</f>
        <v>640083.06964</v>
      </c>
      <c r="D567" s="153">
        <f>B567+C567</f>
        <v>725244.82929999998</v>
      </c>
      <c r="E567" s="152">
        <f>SUM(E154:E159)</f>
        <v>2577.5423000000001</v>
      </c>
      <c r="F567" s="152">
        <f>SUM(F154:F159)</f>
        <v>94357.631269999998</v>
      </c>
      <c r="G567" s="144">
        <f>E567+F567</f>
        <v>96935.173569999999</v>
      </c>
      <c r="H567" s="145">
        <f>D567+G567</f>
        <v>822180.00286999997</v>
      </c>
      <c r="I567" s="36"/>
      <c r="N567" s="2"/>
      <c r="O567" s="2"/>
      <c r="P567" s="2"/>
      <c r="Q567" s="2"/>
      <c r="R567" s="2"/>
      <c r="S567" s="2"/>
    </row>
    <row r="568" spans="1:19" ht="16.5" customHeight="1">
      <c r="A568" s="159" t="s">
        <v>81</v>
      </c>
      <c r="B568" s="159"/>
      <c r="C568" s="159"/>
      <c r="D568" s="159"/>
      <c r="E568" s="159"/>
      <c r="F568" s="159"/>
      <c r="G568" s="159"/>
      <c r="H568" s="159"/>
      <c r="I568" s="35"/>
      <c r="N568" s="2"/>
      <c r="O568" s="2"/>
      <c r="P568" s="2"/>
      <c r="Q568" s="2"/>
      <c r="R568" s="2"/>
      <c r="S568" s="2"/>
    </row>
    <row r="569" spans="1:19" ht="16.5" customHeight="1">
      <c r="A569" s="31" t="s">
        <v>71</v>
      </c>
      <c r="B569" s="152">
        <f>SUM(B160:B165)</f>
        <v>70075.31796</v>
      </c>
      <c r="C569" s="152">
        <f>SUM(C160:C165)</f>
        <v>537119.49449000007</v>
      </c>
      <c r="D569" s="153">
        <f>B569+C569</f>
        <v>607194.81245000008</v>
      </c>
      <c r="E569" s="152">
        <f>SUM(E160:E165)</f>
        <v>3086.5848000000001</v>
      </c>
      <c r="F569" s="152">
        <f>SUM(F160:F165)</f>
        <v>100751.039</v>
      </c>
      <c r="G569" s="144">
        <f>E569+F569</f>
        <v>103837.6238</v>
      </c>
      <c r="H569" s="145">
        <f>D569+G569</f>
        <v>711032.43625000003</v>
      </c>
      <c r="I569" s="36"/>
      <c r="N569" s="2"/>
      <c r="O569" s="2"/>
      <c r="P569" s="2"/>
      <c r="Q569" s="2"/>
      <c r="R569" s="2"/>
      <c r="S569" s="2"/>
    </row>
    <row r="570" spans="1:19" ht="16.5" customHeight="1">
      <c r="A570" s="31" t="s">
        <v>72</v>
      </c>
      <c r="B570" s="152">
        <f>SUM(B166:B171)</f>
        <v>45146.5193</v>
      </c>
      <c r="C570" s="152">
        <f>SUM(C166:C171)</f>
        <v>649605.74597000005</v>
      </c>
      <c r="D570" s="153">
        <f>B570+C570</f>
        <v>694752.26527000009</v>
      </c>
      <c r="E570" s="152">
        <f>SUM(E166:E171)</f>
        <v>4904.6153799999993</v>
      </c>
      <c r="F570" s="152">
        <f>SUM(F166:F171)</f>
        <v>124554.959</v>
      </c>
      <c r="G570" s="144">
        <f>E570+F570</f>
        <v>129459.57438000001</v>
      </c>
      <c r="H570" s="145">
        <f>D570+G570</f>
        <v>824211.8396500001</v>
      </c>
      <c r="I570" s="36"/>
      <c r="N570" s="2"/>
      <c r="O570" s="2"/>
      <c r="P570" s="2"/>
      <c r="Q570" s="2"/>
      <c r="R570" s="2"/>
      <c r="S570" s="2"/>
    </row>
    <row r="571" spans="1:19" ht="16.5" customHeight="1">
      <c r="A571" s="159" t="s">
        <v>82</v>
      </c>
      <c r="B571" s="159"/>
      <c r="C571" s="159"/>
      <c r="D571" s="159"/>
      <c r="E571" s="159"/>
      <c r="F571" s="159"/>
      <c r="G571" s="159"/>
      <c r="H571" s="159"/>
      <c r="I571" s="35"/>
      <c r="N571" s="2"/>
      <c r="O571" s="2"/>
      <c r="P571" s="2"/>
      <c r="Q571" s="2"/>
      <c r="R571" s="2"/>
      <c r="S571" s="2"/>
    </row>
    <row r="572" spans="1:19" ht="16.5" customHeight="1">
      <c r="A572" s="31" t="s">
        <v>71</v>
      </c>
      <c r="B572" s="152">
        <f>SUM(B172:B177)</f>
        <v>14970.9699</v>
      </c>
      <c r="C572" s="152">
        <f>SUM(C172:C177)</f>
        <v>710910.56402000005</v>
      </c>
      <c r="D572" s="153">
        <f>B572+C572</f>
        <v>725881.53392000007</v>
      </c>
      <c r="E572" s="152">
        <f>SUM(E172:E177)</f>
        <v>3018.75846</v>
      </c>
      <c r="F572" s="152">
        <f>SUM(F172:F177)</f>
        <v>140433.77928000002</v>
      </c>
      <c r="G572" s="144">
        <f>E572+F572</f>
        <v>143452.53774000003</v>
      </c>
      <c r="H572" s="145">
        <f>D572+G572</f>
        <v>869334.07166000013</v>
      </c>
      <c r="I572" s="36"/>
      <c r="N572" s="2"/>
      <c r="O572" s="2"/>
      <c r="P572" s="2"/>
      <c r="Q572" s="2"/>
      <c r="R572" s="2"/>
      <c r="S572" s="2"/>
    </row>
    <row r="573" spans="1:19" ht="16.5" customHeight="1">
      <c r="A573" s="31" t="s">
        <v>72</v>
      </c>
      <c r="B573" s="152">
        <f>SUM(B178:B183)</f>
        <v>20364.49439</v>
      </c>
      <c r="C573" s="152">
        <f>SUM(C178:C183)</f>
        <v>982517.36167000001</v>
      </c>
      <c r="D573" s="153">
        <f>B573+C573</f>
        <v>1002881.85606</v>
      </c>
      <c r="E573" s="152">
        <f>SUM(E178:E183)</f>
        <v>3357.38607</v>
      </c>
      <c r="F573" s="152">
        <f>SUM(F178:F183)</f>
        <v>147349.75735999999</v>
      </c>
      <c r="G573" s="144">
        <f>E573+F573</f>
        <v>150707.14343</v>
      </c>
      <c r="H573" s="145">
        <f>D573+G573</f>
        <v>1153588.9994900001</v>
      </c>
      <c r="I573" s="36"/>
      <c r="N573" s="2"/>
      <c r="O573" s="2"/>
      <c r="P573" s="2"/>
      <c r="Q573" s="2"/>
      <c r="R573" s="2"/>
      <c r="S573" s="2"/>
    </row>
    <row r="574" spans="1:19" ht="16.5" customHeight="1">
      <c r="A574" s="159" t="s">
        <v>43</v>
      </c>
      <c r="B574" s="159"/>
      <c r="C574" s="159"/>
      <c r="D574" s="159"/>
      <c r="E574" s="159"/>
      <c r="F574" s="159"/>
      <c r="G574" s="159"/>
      <c r="H574" s="159"/>
      <c r="I574" s="35"/>
      <c r="N574" s="2"/>
      <c r="O574" s="2"/>
      <c r="P574" s="2"/>
      <c r="Q574" s="2"/>
      <c r="R574" s="2"/>
      <c r="S574" s="2"/>
    </row>
    <row r="575" spans="1:19" ht="16.5" customHeight="1">
      <c r="A575" s="31" t="s">
        <v>71</v>
      </c>
      <c r="B575" s="152">
        <f>SUM(B184:B189)</f>
        <v>25118.006110000002</v>
      </c>
      <c r="C575" s="152">
        <f>SUM(C184:C189)</f>
        <v>1224570.7735899999</v>
      </c>
      <c r="D575" s="153">
        <f>B575+C575</f>
        <v>1249688.7796999998</v>
      </c>
      <c r="E575" s="152">
        <f>SUM(E184:E189)</f>
        <v>6326.40463</v>
      </c>
      <c r="F575" s="152">
        <f>SUM(F184:F189)</f>
        <v>173949.81748</v>
      </c>
      <c r="G575" s="144">
        <f>E575+F575</f>
        <v>180276.22211</v>
      </c>
      <c r="H575" s="145">
        <f>D575+G575</f>
        <v>1429965.0018099998</v>
      </c>
      <c r="I575" s="36"/>
      <c r="N575" s="2"/>
      <c r="O575" s="2"/>
      <c r="P575" s="2"/>
      <c r="Q575" s="2"/>
      <c r="R575" s="2"/>
      <c r="S575" s="2"/>
    </row>
    <row r="576" spans="1:19" ht="16.5" customHeight="1">
      <c r="A576" s="31" t="s">
        <v>72</v>
      </c>
      <c r="B576" s="152">
        <f>SUM(B190:B195)</f>
        <v>49614.266520000005</v>
      </c>
      <c r="C576" s="152">
        <f>SUM(C190:C195)</f>
        <v>1220173.0444799999</v>
      </c>
      <c r="D576" s="153">
        <f>B576+C576</f>
        <v>1269787.311</v>
      </c>
      <c r="E576" s="152">
        <f>SUM(E190:E195)</f>
        <v>8115.3880699999991</v>
      </c>
      <c r="F576" s="152">
        <f>SUM(F190:F195)</f>
        <v>211174.30424</v>
      </c>
      <c r="G576" s="144">
        <f>E576+F576</f>
        <v>219289.69230999998</v>
      </c>
      <c r="H576" s="145">
        <f>D576+G576</f>
        <v>1489077.0033100001</v>
      </c>
      <c r="I576" s="36"/>
      <c r="N576" s="2"/>
      <c r="O576" s="2"/>
      <c r="P576" s="2"/>
      <c r="Q576" s="2"/>
      <c r="R576" s="2"/>
      <c r="S576" s="2"/>
    </row>
    <row r="577" spans="1:19" ht="16.5" customHeight="1">
      <c r="A577" s="159" t="s">
        <v>83</v>
      </c>
      <c r="B577" s="159"/>
      <c r="C577" s="159"/>
      <c r="D577" s="159"/>
      <c r="E577" s="159"/>
      <c r="F577" s="159"/>
      <c r="G577" s="159"/>
      <c r="H577" s="159"/>
      <c r="I577" s="35"/>
      <c r="N577" s="2"/>
      <c r="O577" s="2"/>
      <c r="P577" s="2"/>
      <c r="Q577" s="2"/>
      <c r="R577" s="2"/>
      <c r="S577" s="2"/>
    </row>
    <row r="578" spans="1:19" ht="16.5" customHeight="1">
      <c r="A578" s="31" t="s">
        <v>71</v>
      </c>
      <c r="B578" s="152">
        <f>SUM(B196:B201)</f>
        <v>21744.873629999998</v>
      </c>
      <c r="C578" s="152">
        <f>SUM(C196:C201)</f>
        <v>1192880.5591300002</v>
      </c>
      <c r="D578" s="153">
        <f>B578+C578</f>
        <v>1214625.4327600002</v>
      </c>
      <c r="E578" s="152">
        <f>SUM(E196:E201)</f>
        <v>12240.027840000001</v>
      </c>
      <c r="F578" s="152">
        <f>SUM(F196:F201)</f>
        <v>182578.90921999997</v>
      </c>
      <c r="G578" s="144">
        <f>E578+F578</f>
        <v>194818.93705999997</v>
      </c>
      <c r="H578" s="145">
        <f>D578+G578</f>
        <v>1409444.3698200001</v>
      </c>
      <c r="I578" s="36"/>
      <c r="N578" s="2"/>
      <c r="O578" s="2"/>
      <c r="P578" s="2"/>
      <c r="Q578" s="2"/>
      <c r="R578" s="2"/>
      <c r="S578" s="2"/>
    </row>
    <row r="579" spans="1:19" ht="16.5" customHeight="1">
      <c r="A579" s="31" t="s">
        <v>72</v>
      </c>
      <c r="B579" s="152">
        <f>SUM(B202:B207)</f>
        <v>93320.507910000015</v>
      </c>
      <c r="C579" s="152">
        <f>SUM(C202:C207)</f>
        <v>1582076.4384999999</v>
      </c>
      <c r="D579" s="153">
        <f>B579+C579</f>
        <v>1675396.9464099999</v>
      </c>
      <c r="E579" s="152">
        <f>SUM(E202:E207)</f>
        <v>8313.8087599999999</v>
      </c>
      <c r="F579" s="152">
        <f>SUM(F202:F207)</f>
        <v>206136.76537000001</v>
      </c>
      <c r="G579" s="144">
        <f>E579+F579</f>
        <v>214450.57413000002</v>
      </c>
      <c r="H579" s="145">
        <f>D579+G579</f>
        <v>1889847.5205399999</v>
      </c>
      <c r="I579" s="36"/>
      <c r="N579" s="2"/>
      <c r="O579" s="2"/>
      <c r="P579" s="2"/>
      <c r="Q579" s="2"/>
      <c r="R579" s="2"/>
      <c r="S579" s="2"/>
    </row>
    <row r="580" spans="1:19" ht="16.5" customHeight="1">
      <c r="A580" s="159" t="s">
        <v>84</v>
      </c>
      <c r="B580" s="159"/>
      <c r="C580" s="159"/>
      <c r="D580" s="159"/>
      <c r="E580" s="159"/>
      <c r="F580" s="159"/>
      <c r="G580" s="159"/>
      <c r="H580" s="159"/>
      <c r="I580" s="35"/>
      <c r="N580" s="2"/>
      <c r="O580" s="2"/>
      <c r="P580" s="2"/>
      <c r="Q580" s="2"/>
      <c r="R580" s="2"/>
      <c r="S580" s="2"/>
    </row>
    <row r="581" spans="1:19" ht="16.5" customHeight="1">
      <c r="A581" s="31" t="s">
        <v>71</v>
      </c>
      <c r="B581" s="152">
        <f>SUM(B208:B213)</f>
        <v>39491.070570000003</v>
      </c>
      <c r="C581" s="152">
        <f>SUM(C208:C213)</f>
        <v>1564851.29948</v>
      </c>
      <c r="D581" s="153">
        <f>B581+C581</f>
        <v>1604342.37005</v>
      </c>
      <c r="E581" s="152">
        <f>SUM(E208:E213)</f>
        <v>5011.3721299999997</v>
      </c>
      <c r="F581" s="152">
        <f>SUM(F208:F213)</f>
        <v>224847.53798000002</v>
      </c>
      <c r="G581" s="144">
        <f>E581+F581</f>
        <v>229858.91011000003</v>
      </c>
      <c r="H581" s="145">
        <f>D581+G581</f>
        <v>1834201.2801600001</v>
      </c>
      <c r="I581" s="36"/>
      <c r="N581" s="2"/>
      <c r="O581" s="2"/>
      <c r="P581" s="2"/>
      <c r="Q581" s="2"/>
      <c r="R581" s="2"/>
      <c r="S581" s="2"/>
    </row>
    <row r="582" spans="1:19" ht="16.5" customHeight="1">
      <c r="A582" s="31" t="s">
        <v>72</v>
      </c>
      <c r="B582" s="152">
        <f>SUM(B214:B219)</f>
        <v>114133.09615</v>
      </c>
      <c r="C582" s="152">
        <f>SUM(C214:C219)</f>
        <v>1644866.74768</v>
      </c>
      <c r="D582" s="153">
        <f>B582+C582</f>
        <v>1758999.8438300001</v>
      </c>
      <c r="E582" s="152">
        <f>SUM(E214:E219)</f>
        <v>15901.34986</v>
      </c>
      <c r="F582" s="152">
        <f>SUM(F214:F219)</f>
        <v>264490.37739000004</v>
      </c>
      <c r="G582" s="144">
        <f>E582+F582</f>
        <v>280391.72725000005</v>
      </c>
      <c r="H582" s="145">
        <f>D582+G582</f>
        <v>2039391.5710800001</v>
      </c>
      <c r="I582" s="36"/>
      <c r="N582" s="2"/>
      <c r="O582" s="2"/>
      <c r="P582" s="2"/>
      <c r="Q582" s="2"/>
      <c r="R582" s="2"/>
      <c r="S582" s="2"/>
    </row>
    <row r="583" spans="1:19" ht="16.5" customHeight="1">
      <c r="A583" s="159" t="s">
        <v>42</v>
      </c>
      <c r="B583" s="159"/>
      <c r="C583" s="159"/>
      <c r="D583" s="159"/>
      <c r="E583" s="159"/>
      <c r="F583" s="159"/>
      <c r="G583" s="159"/>
      <c r="H583" s="159"/>
      <c r="I583" s="35"/>
      <c r="N583" s="2"/>
      <c r="O583" s="2"/>
      <c r="P583" s="2"/>
      <c r="Q583" s="2"/>
      <c r="R583" s="2"/>
      <c r="S583" s="2"/>
    </row>
    <row r="584" spans="1:19" ht="16.5" customHeight="1">
      <c r="A584" s="31" t="s">
        <v>71</v>
      </c>
      <c r="B584" s="152">
        <f>SUM(B220:B225)</f>
        <v>98950.086049999998</v>
      </c>
      <c r="C584" s="152">
        <f>SUM(C220:C225)</f>
        <v>1684055.4204899999</v>
      </c>
      <c r="D584" s="153">
        <f>B584+C584</f>
        <v>1783005.50654</v>
      </c>
      <c r="E584" s="152">
        <f>SUM(E220:E225)</f>
        <v>17484.44371</v>
      </c>
      <c r="F584" s="152">
        <f>SUM(F220:F225)</f>
        <v>298802.64208999998</v>
      </c>
      <c r="G584" s="144">
        <f>E584+F584</f>
        <v>316287.0858</v>
      </c>
      <c r="H584" s="145">
        <f>D584+G584</f>
        <v>2099292.59234</v>
      </c>
      <c r="I584" s="36"/>
      <c r="N584" s="2"/>
      <c r="O584" s="2"/>
      <c r="P584" s="2"/>
      <c r="Q584" s="2"/>
      <c r="R584" s="2"/>
      <c r="S584" s="2"/>
    </row>
    <row r="585" spans="1:19" ht="16.5" customHeight="1">
      <c r="A585" s="31" t="s">
        <v>72</v>
      </c>
      <c r="B585" s="152">
        <f>SUM(B226:B231)</f>
        <v>177396.45879999999</v>
      </c>
      <c r="C585" s="152">
        <f>SUM(C226:C231)</f>
        <v>2163568.0017400002</v>
      </c>
      <c r="D585" s="153">
        <f>B585+C585</f>
        <v>2340964.4605400003</v>
      </c>
      <c r="E585" s="152">
        <f>SUM(E226:E231)</f>
        <v>13244.607669999999</v>
      </c>
      <c r="F585" s="152">
        <f>SUM(F226:F231)</f>
        <v>296727.71954000002</v>
      </c>
      <c r="G585" s="144">
        <f>E585+F585</f>
        <v>309972.32721000002</v>
      </c>
      <c r="H585" s="145">
        <f>D585+G585</f>
        <v>2650936.7877500001</v>
      </c>
      <c r="I585" s="36"/>
      <c r="N585" s="2"/>
      <c r="O585" s="2"/>
      <c r="P585" s="2"/>
      <c r="Q585" s="2"/>
      <c r="R585" s="2"/>
      <c r="S585" s="2"/>
    </row>
    <row r="586" spans="1:19" ht="16.5" customHeight="1">
      <c r="A586" s="159" t="s">
        <v>85</v>
      </c>
      <c r="B586" s="159"/>
      <c r="C586" s="159"/>
      <c r="D586" s="159"/>
      <c r="E586" s="159"/>
      <c r="F586" s="159"/>
      <c r="G586" s="159"/>
      <c r="H586" s="159"/>
      <c r="I586" s="35"/>
      <c r="N586" s="2"/>
      <c r="O586" s="2"/>
      <c r="P586" s="2"/>
      <c r="Q586" s="2"/>
      <c r="R586" s="2"/>
      <c r="S586" s="2"/>
    </row>
    <row r="587" spans="1:19" ht="16.5" customHeight="1">
      <c r="A587" s="31" t="s">
        <v>71</v>
      </c>
      <c r="B587" s="152">
        <f>SUM(B232:B237)</f>
        <v>50613.401460000001</v>
      </c>
      <c r="C587" s="152">
        <f>SUM(C232:C237)</f>
        <v>1717476.12846</v>
      </c>
      <c r="D587" s="153">
        <f>B587+C587</f>
        <v>1768089.5299200001</v>
      </c>
      <c r="E587" s="152">
        <f>SUM(E232:E237)</f>
        <v>12253.70175</v>
      </c>
      <c r="F587" s="152">
        <f>SUM(F232:F237)</f>
        <v>230724.17533999999</v>
      </c>
      <c r="G587" s="144">
        <f>E587+F587</f>
        <v>242977.87708999999</v>
      </c>
      <c r="H587" s="145">
        <f>D587+G587</f>
        <v>2011067.4070100002</v>
      </c>
      <c r="I587" s="36"/>
      <c r="N587" s="2"/>
      <c r="O587" s="2"/>
      <c r="P587" s="2"/>
      <c r="Q587" s="2"/>
      <c r="R587" s="2"/>
      <c r="S587" s="2"/>
    </row>
    <row r="588" spans="1:19" ht="16.5" customHeight="1">
      <c r="A588" s="31" t="s">
        <v>72</v>
      </c>
      <c r="B588" s="152">
        <f>SUM(B238:B243)</f>
        <v>56644.487849999998</v>
      </c>
      <c r="C588" s="152">
        <f>SUM(C238:C243)</f>
        <v>1944352.61738</v>
      </c>
      <c r="D588" s="153">
        <f>B588+C588</f>
        <v>2000997.1052299999</v>
      </c>
      <c r="E588" s="152">
        <f>SUM(E238:E243)</f>
        <v>13240.175080000001</v>
      </c>
      <c r="F588" s="152">
        <f>SUM(F238:F243)</f>
        <v>249087.66636999999</v>
      </c>
      <c r="G588" s="144">
        <f>E588+F588</f>
        <v>262327.84145000001</v>
      </c>
      <c r="H588" s="145">
        <f>D588+G588</f>
        <v>2263324.9466800001</v>
      </c>
      <c r="I588" s="36"/>
      <c r="N588" s="2"/>
      <c r="O588" s="2"/>
      <c r="P588" s="2"/>
      <c r="Q588" s="2"/>
      <c r="R588" s="2"/>
      <c r="S588" s="2"/>
    </row>
    <row r="589" spans="1:19" ht="16.5" customHeight="1">
      <c r="A589" s="159" t="s">
        <v>41</v>
      </c>
      <c r="B589" s="159"/>
      <c r="C589" s="159"/>
      <c r="D589" s="159"/>
      <c r="E589" s="159"/>
      <c r="F589" s="159"/>
      <c r="G589" s="159"/>
      <c r="H589" s="159"/>
      <c r="I589" s="35"/>
      <c r="N589" s="2"/>
      <c r="O589" s="2"/>
      <c r="P589" s="2"/>
      <c r="Q589" s="2"/>
      <c r="R589" s="2"/>
      <c r="S589" s="2"/>
    </row>
    <row r="590" spans="1:19" ht="16.5" customHeight="1">
      <c r="A590" s="31" t="s">
        <v>71</v>
      </c>
      <c r="B590" s="152">
        <f>SUM(B244:B249)</f>
        <v>41114.79911</v>
      </c>
      <c r="C590" s="152">
        <f>SUM(C244:C249)</f>
        <v>1928516.4403600004</v>
      </c>
      <c r="D590" s="153">
        <f>B590+C590</f>
        <v>1969631.2394700004</v>
      </c>
      <c r="E590" s="152">
        <f>SUM(E244:E249)</f>
        <v>8645.2848199999989</v>
      </c>
      <c r="F590" s="152">
        <f>SUM(F244:F249)</f>
        <v>264499.24183000001</v>
      </c>
      <c r="G590" s="144">
        <f>E590+F590</f>
        <v>273144.52665000001</v>
      </c>
      <c r="H590" s="145">
        <f>D590+G590</f>
        <v>2242775.7661200003</v>
      </c>
      <c r="I590" s="36"/>
      <c r="N590" s="2"/>
      <c r="O590" s="2"/>
      <c r="P590" s="2"/>
      <c r="Q590" s="2"/>
      <c r="R590" s="2"/>
      <c r="S590" s="2"/>
    </row>
    <row r="591" spans="1:19" ht="16.5" customHeight="1">
      <c r="A591" s="31" t="s">
        <v>72</v>
      </c>
      <c r="B591" s="152">
        <f>SUM(B250:B255)</f>
        <v>77445.167119999998</v>
      </c>
      <c r="C591" s="152">
        <f>SUM(C250:C255)</f>
        <v>3085358.08984</v>
      </c>
      <c r="D591" s="153">
        <f>B591+C591</f>
        <v>3162803.2569599999</v>
      </c>
      <c r="E591" s="152">
        <f>SUM(E250:E255)</f>
        <v>8860.8803599999992</v>
      </c>
      <c r="F591" s="152">
        <f>SUM(F250:F255)</f>
        <v>276097.06949000002</v>
      </c>
      <c r="G591" s="144">
        <f>E591+F591</f>
        <v>284957.94985000003</v>
      </c>
      <c r="H591" s="145">
        <f>D591+G591</f>
        <v>3447761.2068099999</v>
      </c>
      <c r="I591" s="36"/>
      <c r="N591" s="2"/>
      <c r="O591" s="2"/>
      <c r="P591" s="2"/>
      <c r="Q591" s="2"/>
      <c r="R591" s="2"/>
      <c r="S591" s="2"/>
    </row>
    <row r="592" spans="1:19" ht="16.5" customHeight="1">
      <c r="A592" s="159" t="s">
        <v>86</v>
      </c>
      <c r="B592" s="159"/>
      <c r="C592" s="159"/>
      <c r="D592" s="159"/>
      <c r="E592" s="159"/>
      <c r="F592" s="159"/>
      <c r="G592" s="159"/>
      <c r="H592" s="159"/>
      <c r="I592" s="35"/>
      <c r="N592" s="2"/>
      <c r="O592" s="2"/>
      <c r="P592" s="2"/>
      <c r="Q592" s="2"/>
      <c r="R592" s="2"/>
      <c r="S592" s="2"/>
    </row>
    <row r="593" spans="1:19" ht="16.5" customHeight="1">
      <c r="A593" s="31" t="s">
        <v>71</v>
      </c>
      <c r="B593" s="152">
        <f t="shared" ref="B593:H593" si="880">SUM(B256:B261)</f>
        <v>195295.22567000001</v>
      </c>
      <c r="C593" s="152">
        <f t="shared" si="880"/>
        <v>3501982.4601299996</v>
      </c>
      <c r="D593" s="153">
        <f t="shared" si="880"/>
        <v>3697277.6858000001</v>
      </c>
      <c r="E593" s="152">
        <f t="shared" si="880"/>
        <v>11439.013150000001</v>
      </c>
      <c r="F593" s="152">
        <f t="shared" si="880"/>
        <v>310988.72635000001</v>
      </c>
      <c r="G593" s="144">
        <f t="shared" si="880"/>
        <v>322427.73950000003</v>
      </c>
      <c r="H593" s="145">
        <f t="shared" si="880"/>
        <v>4019705.4252999998</v>
      </c>
      <c r="I593" s="36"/>
      <c r="N593" s="2"/>
      <c r="O593" s="2"/>
      <c r="P593" s="2"/>
      <c r="Q593" s="2"/>
      <c r="R593" s="2"/>
      <c r="S593" s="2"/>
    </row>
    <row r="594" spans="1:19" ht="16.5" customHeight="1">
      <c r="A594" s="31" t="s">
        <v>72</v>
      </c>
      <c r="B594" s="152">
        <f t="shared" ref="B594:H594" si="881">SUM(B262:B267)</f>
        <v>176802.64375000002</v>
      </c>
      <c r="C594" s="152">
        <f t="shared" si="881"/>
        <v>4170542.5281600002</v>
      </c>
      <c r="D594" s="153">
        <f t="shared" si="881"/>
        <v>4347345.17191</v>
      </c>
      <c r="E594" s="152">
        <f t="shared" si="881"/>
        <v>13065.711630000002</v>
      </c>
      <c r="F594" s="152">
        <f t="shared" si="881"/>
        <v>393649.16191000002</v>
      </c>
      <c r="G594" s="144">
        <f t="shared" si="881"/>
        <v>406714.87354</v>
      </c>
      <c r="H594" s="145">
        <f t="shared" si="881"/>
        <v>4754060.0454500001</v>
      </c>
      <c r="I594" s="36"/>
      <c r="N594" s="2"/>
      <c r="O594" s="2"/>
      <c r="P594" s="2"/>
      <c r="Q594" s="2"/>
      <c r="R594" s="2"/>
      <c r="S594" s="2"/>
    </row>
    <row r="595" spans="1:19" ht="16.5" customHeight="1">
      <c r="A595" s="159" t="s">
        <v>105</v>
      </c>
      <c r="B595" s="159"/>
      <c r="C595" s="159"/>
      <c r="D595" s="159"/>
      <c r="E595" s="159"/>
      <c r="F595" s="159"/>
      <c r="G595" s="159"/>
      <c r="H595" s="159"/>
      <c r="I595" s="35"/>
      <c r="N595"/>
      <c r="O595"/>
      <c r="P595"/>
      <c r="Q595"/>
      <c r="R595"/>
      <c r="S595"/>
    </row>
    <row r="596" spans="1:19" ht="16.5" customHeight="1">
      <c r="A596" s="31" t="s">
        <v>71</v>
      </c>
      <c r="B596" s="152">
        <f t="shared" ref="B596:H596" si="882">SUM(B268:B273)</f>
        <v>65853.527650000004</v>
      </c>
      <c r="C596" s="152">
        <f t="shared" si="882"/>
        <v>2736482.2811500002</v>
      </c>
      <c r="D596" s="153">
        <f t="shared" si="882"/>
        <v>2802335.8088000002</v>
      </c>
      <c r="E596" s="152">
        <f t="shared" si="882"/>
        <v>8419.3201800000006</v>
      </c>
      <c r="F596" s="152">
        <f t="shared" si="882"/>
        <v>327143.49960999994</v>
      </c>
      <c r="G596" s="144">
        <f t="shared" si="882"/>
        <v>335562.81979000004</v>
      </c>
      <c r="H596" s="145">
        <f t="shared" si="882"/>
        <v>3137898.6285899999</v>
      </c>
      <c r="I596" s="36"/>
      <c r="N596"/>
      <c r="O596"/>
      <c r="P596"/>
      <c r="Q596"/>
      <c r="R596"/>
      <c r="S596"/>
    </row>
    <row r="597" spans="1:19" ht="16.5" customHeight="1">
      <c r="A597" s="31" t="s">
        <v>72</v>
      </c>
      <c r="B597" s="152">
        <f t="shared" ref="B597:H597" si="883">SUM(B274:B279)</f>
        <v>93053.715829999986</v>
      </c>
      <c r="C597" s="152">
        <f t="shared" si="883"/>
        <v>2776835.1260799998</v>
      </c>
      <c r="D597" s="153">
        <f t="shared" si="883"/>
        <v>2869888.84191</v>
      </c>
      <c r="E597" s="152">
        <f t="shared" si="883"/>
        <v>8966.0303499999991</v>
      </c>
      <c r="F597" s="152">
        <f t="shared" si="883"/>
        <v>387305.59285000002</v>
      </c>
      <c r="G597" s="144">
        <f t="shared" si="883"/>
        <v>396271.62320000003</v>
      </c>
      <c r="H597" s="145">
        <f t="shared" si="883"/>
        <v>3266160.4651100002</v>
      </c>
      <c r="I597" s="36"/>
      <c r="N597"/>
      <c r="O597"/>
      <c r="P597"/>
      <c r="Q597"/>
      <c r="R597"/>
      <c r="S597"/>
    </row>
    <row r="598" spans="1:19" ht="16.5" customHeight="1">
      <c r="A598" s="159" t="s">
        <v>108</v>
      </c>
      <c r="B598" s="159"/>
      <c r="C598" s="159"/>
      <c r="D598" s="159"/>
      <c r="E598" s="159"/>
      <c r="F598" s="159"/>
      <c r="G598" s="159"/>
      <c r="H598" s="159"/>
      <c r="I598" s="35"/>
      <c r="N598"/>
      <c r="O598"/>
      <c r="P598"/>
      <c r="Q598"/>
      <c r="R598"/>
      <c r="S598"/>
    </row>
    <row r="599" spans="1:19" ht="16.5" customHeight="1">
      <c r="A599" s="31" t="s">
        <v>71</v>
      </c>
      <c r="B599" s="152">
        <f t="shared" ref="B599:H599" si="884">SUM(B280:B285)</f>
        <v>78820.355509999994</v>
      </c>
      <c r="C599" s="152">
        <f t="shared" si="884"/>
        <v>2337302.0565599999</v>
      </c>
      <c r="D599" s="153">
        <f t="shared" si="884"/>
        <v>2416122.4120700001</v>
      </c>
      <c r="E599" s="152">
        <f t="shared" si="884"/>
        <v>6245.8074799999995</v>
      </c>
      <c r="F599" s="152">
        <f t="shared" si="884"/>
        <v>341026.01223600004</v>
      </c>
      <c r="G599" s="144">
        <f t="shared" si="884"/>
        <v>347271.819716</v>
      </c>
      <c r="H599" s="145">
        <f t="shared" si="884"/>
        <v>2763394.2317860001</v>
      </c>
      <c r="I599" s="36"/>
      <c r="N599"/>
      <c r="O599"/>
      <c r="P599"/>
      <c r="Q599"/>
      <c r="R599"/>
      <c r="S599"/>
    </row>
    <row r="600" spans="1:19" ht="16.5" customHeight="1">
      <c r="A600" s="31" t="s">
        <v>72</v>
      </c>
      <c r="B600" s="152">
        <f t="shared" ref="B600:H600" si="885">SUM(B286:B291)</f>
        <v>91079.324640000006</v>
      </c>
      <c r="C600" s="152">
        <f t="shared" si="885"/>
        <v>2037408.7003124999</v>
      </c>
      <c r="D600" s="153">
        <f t="shared" si="885"/>
        <v>2128488.0249525001</v>
      </c>
      <c r="E600" s="152">
        <f t="shared" si="885"/>
        <v>7873.7426393000005</v>
      </c>
      <c r="F600" s="152">
        <f t="shared" si="885"/>
        <v>330511.94933000003</v>
      </c>
      <c r="G600" s="144">
        <f t="shared" si="885"/>
        <v>338385.69196930004</v>
      </c>
      <c r="H600" s="145">
        <f t="shared" si="885"/>
        <v>2466873.7169217998</v>
      </c>
      <c r="I600" s="36"/>
      <c r="N600"/>
      <c r="O600"/>
      <c r="P600"/>
      <c r="Q600"/>
      <c r="R600"/>
      <c r="S600"/>
    </row>
    <row r="601" spans="1:19" ht="16.5" customHeight="1">
      <c r="A601" s="159" t="s">
        <v>111</v>
      </c>
      <c r="B601" s="159"/>
      <c r="C601" s="159"/>
      <c r="D601" s="159"/>
      <c r="E601" s="159"/>
      <c r="F601" s="159"/>
      <c r="G601" s="159"/>
      <c r="H601" s="159"/>
      <c r="I601" s="35"/>
      <c r="N601"/>
      <c r="O601"/>
      <c r="P601"/>
      <c r="Q601"/>
      <c r="R601"/>
      <c r="S601"/>
    </row>
    <row r="602" spans="1:19" ht="16.5" customHeight="1">
      <c r="A602" s="31" t="s">
        <v>71</v>
      </c>
      <c r="B602" s="152">
        <f t="shared" ref="B602:H602" si="886">SUM(B292:B297)</f>
        <v>141299.98031000001</v>
      </c>
      <c r="C602" s="152">
        <f t="shared" si="886"/>
        <v>2468872.2564900001</v>
      </c>
      <c r="D602" s="153">
        <f t="shared" si="886"/>
        <v>2610172.2368000005</v>
      </c>
      <c r="E602" s="152">
        <f t="shared" si="886"/>
        <v>5382.7731920000006</v>
      </c>
      <c r="F602" s="152">
        <f t="shared" si="886"/>
        <v>285131.60285000002</v>
      </c>
      <c r="G602" s="144">
        <f t="shared" si="886"/>
        <v>290514.37604200002</v>
      </c>
      <c r="H602" s="145">
        <f t="shared" si="886"/>
        <v>2900686.6128420001</v>
      </c>
      <c r="I602" s="36"/>
      <c r="N602"/>
      <c r="O602"/>
      <c r="P602"/>
      <c r="Q602"/>
      <c r="R602"/>
      <c r="S602"/>
    </row>
    <row r="603" spans="1:19" ht="16.5" customHeight="1">
      <c r="A603" s="31" t="s">
        <v>72</v>
      </c>
      <c r="B603" s="152">
        <f t="shared" ref="B603:H603" si="887">SUM(B298:B303)</f>
        <v>271965.23804999999</v>
      </c>
      <c r="C603" s="152">
        <f t="shared" si="887"/>
        <v>3115924.1264320007</v>
      </c>
      <c r="D603" s="153">
        <f t="shared" si="887"/>
        <v>3387889.3644820005</v>
      </c>
      <c r="E603" s="152">
        <f t="shared" si="887"/>
        <v>5637.4001570000009</v>
      </c>
      <c r="F603" s="152">
        <f t="shared" si="887"/>
        <v>314434.57630000002</v>
      </c>
      <c r="G603" s="144">
        <f t="shared" si="887"/>
        <v>320071.97645700001</v>
      </c>
      <c r="H603" s="145">
        <f t="shared" si="887"/>
        <v>3707961.3409390002</v>
      </c>
      <c r="I603" s="36"/>
      <c r="N603"/>
      <c r="O603"/>
      <c r="P603"/>
      <c r="Q603"/>
      <c r="R603"/>
      <c r="S603"/>
    </row>
    <row r="604" spans="1:19" ht="16.5" customHeight="1">
      <c r="A604" s="159" t="s">
        <v>114</v>
      </c>
      <c r="B604" s="159"/>
      <c r="C604" s="159"/>
      <c r="D604" s="159"/>
      <c r="E604" s="159"/>
      <c r="F604" s="159"/>
      <c r="G604" s="159"/>
      <c r="H604" s="159"/>
      <c r="I604" s="35"/>
      <c r="N604"/>
      <c r="O604"/>
      <c r="P604"/>
      <c r="Q604"/>
      <c r="R604"/>
      <c r="S604"/>
    </row>
    <row r="605" spans="1:19" ht="16.5" customHeight="1">
      <c r="A605" s="31" t="s">
        <v>71</v>
      </c>
      <c r="B605" s="152">
        <f t="shared" ref="B605:H605" si="888">SUM(B304:B309)</f>
        <v>258858.18202000004</v>
      </c>
      <c r="C605" s="152">
        <f t="shared" si="888"/>
        <v>2613017.4364070003</v>
      </c>
      <c r="D605" s="153">
        <f t="shared" si="888"/>
        <v>2871875.6184270005</v>
      </c>
      <c r="E605" s="152">
        <f t="shared" si="888"/>
        <v>4676.8528000000006</v>
      </c>
      <c r="F605" s="152">
        <f t="shared" si="888"/>
        <v>297810.99803000002</v>
      </c>
      <c r="G605" s="144">
        <f t="shared" si="888"/>
        <v>302487.85083000007</v>
      </c>
      <c r="H605" s="145">
        <f t="shared" si="888"/>
        <v>3174363.4692569999</v>
      </c>
      <c r="I605" s="36"/>
      <c r="N605"/>
      <c r="O605"/>
      <c r="P605"/>
      <c r="Q605"/>
      <c r="R605"/>
      <c r="S605"/>
    </row>
    <row r="606" spans="1:19" ht="16.5" customHeight="1">
      <c r="A606" s="31" t="s">
        <v>72</v>
      </c>
      <c r="B606" s="152">
        <f t="shared" ref="B606:H606" si="889">SUM(B310:B315)</f>
        <v>207815.74431000001</v>
      </c>
      <c r="C606" s="152">
        <f t="shared" si="889"/>
        <v>2488647.6614260003</v>
      </c>
      <c r="D606" s="153">
        <f t="shared" si="889"/>
        <v>2696463.4057360003</v>
      </c>
      <c r="E606" s="152">
        <f t="shared" si="889"/>
        <v>6558.8172130000003</v>
      </c>
      <c r="F606" s="152">
        <f t="shared" si="889"/>
        <v>281004.20127999998</v>
      </c>
      <c r="G606" s="144">
        <f t="shared" si="889"/>
        <v>287563.01849300001</v>
      </c>
      <c r="H606" s="145">
        <f t="shared" si="889"/>
        <v>2984026.4242289998</v>
      </c>
      <c r="I606" s="36"/>
      <c r="N606"/>
      <c r="O606"/>
      <c r="P606"/>
      <c r="Q606"/>
      <c r="R606"/>
      <c r="S606"/>
    </row>
    <row r="607" spans="1:19" ht="16.5" customHeight="1">
      <c r="A607" s="159" t="s">
        <v>123</v>
      </c>
      <c r="B607" s="159"/>
      <c r="C607" s="159"/>
      <c r="D607" s="159"/>
      <c r="E607" s="159"/>
      <c r="F607" s="159"/>
      <c r="G607" s="159"/>
      <c r="H607" s="159"/>
      <c r="I607" s="35"/>
      <c r="N607"/>
      <c r="O607"/>
      <c r="P607"/>
      <c r="Q607"/>
      <c r="R607"/>
      <c r="S607"/>
    </row>
    <row r="608" spans="1:19" ht="16.5" customHeight="1">
      <c r="A608" s="31" t="s">
        <v>71</v>
      </c>
      <c r="B608" s="152">
        <f t="shared" ref="B608:H608" si="890">SUM(B316:B321)</f>
        <v>45394.781159999999</v>
      </c>
      <c r="C608" s="152">
        <f t="shared" si="890"/>
        <v>2071714.9003525001</v>
      </c>
      <c r="D608" s="153">
        <f t="shared" si="890"/>
        <v>2117109.6815125002</v>
      </c>
      <c r="E608" s="152">
        <f t="shared" si="890"/>
        <v>4652.6588702000008</v>
      </c>
      <c r="F608" s="152">
        <f t="shared" si="890"/>
        <v>271826.95334000001</v>
      </c>
      <c r="G608" s="144">
        <f t="shared" si="890"/>
        <v>276479.61221020005</v>
      </c>
      <c r="H608" s="145">
        <f t="shared" si="890"/>
        <v>2393589.2937227003</v>
      </c>
      <c r="I608" s="36"/>
      <c r="N608"/>
      <c r="O608"/>
      <c r="P608"/>
      <c r="Q608"/>
      <c r="R608"/>
      <c r="S608"/>
    </row>
    <row r="609" spans="1:19" ht="16.5" customHeight="1">
      <c r="A609" s="31" t="s">
        <v>72</v>
      </c>
      <c r="B609" s="152">
        <f t="shared" ref="B609:H609" si="891">SUM(B322:B327)</f>
        <v>22015.786110000001</v>
      </c>
      <c r="C609" s="152">
        <f t="shared" si="891"/>
        <v>2695366.541406</v>
      </c>
      <c r="D609" s="153">
        <f t="shared" si="891"/>
        <v>2717382.3275160003</v>
      </c>
      <c r="E609" s="152">
        <f t="shared" si="891"/>
        <v>7319.2458937000001</v>
      </c>
      <c r="F609" s="152">
        <f t="shared" si="891"/>
        <v>333550.89561020001</v>
      </c>
      <c r="G609" s="144">
        <f t="shared" si="891"/>
        <v>340870.1415039</v>
      </c>
      <c r="H609" s="145">
        <f t="shared" si="891"/>
        <v>3058252.4690199001</v>
      </c>
      <c r="I609" s="36"/>
      <c r="N609"/>
      <c r="O609"/>
      <c r="P609"/>
      <c r="Q609"/>
      <c r="R609"/>
      <c r="S609"/>
    </row>
    <row r="610" spans="1:19" ht="16.5" customHeight="1">
      <c r="A610" s="159" t="s">
        <v>126</v>
      </c>
      <c r="B610" s="159"/>
      <c r="C610" s="159"/>
      <c r="D610" s="159"/>
      <c r="E610" s="159"/>
      <c r="F610" s="159"/>
      <c r="G610" s="159"/>
      <c r="H610" s="159"/>
      <c r="I610" s="35"/>
      <c r="N610"/>
      <c r="O610"/>
      <c r="P610"/>
      <c r="Q610"/>
      <c r="R610"/>
      <c r="S610"/>
    </row>
    <row r="611" spans="1:19" ht="16.5" customHeight="1">
      <c r="A611" s="31" t="s">
        <v>71</v>
      </c>
      <c r="B611" s="152">
        <f t="shared" ref="B611:H611" si="892">SUM(B328:B333)</f>
        <v>19923.946500000002</v>
      </c>
      <c r="C611" s="152">
        <f t="shared" si="892"/>
        <v>2281777.7557299999</v>
      </c>
      <c r="D611" s="153">
        <f t="shared" si="892"/>
        <v>2301701.7022299999</v>
      </c>
      <c r="E611" s="152">
        <f t="shared" si="892"/>
        <v>8371.7405153</v>
      </c>
      <c r="F611" s="152">
        <f t="shared" si="892"/>
        <v>314099.90827100002</v>
      </c>
      <c r="G611" s="144">
        <f t="shared" si="892"/>
        <v>322471.64878630004</v>
      </c>
      <c r="H611" s="145">
        <f t="shared" si="892"/>
        <v>2624173.3510162998</v>
      </c>
      <c r="I611" s="36"/>
      <c r="N611"/>
      <c r="O611"/>
      <c r="P611"/>
      <c r="Q611"/>
      <c r="R611"/>
      <c r="S611"/>
    </row>
    <row r="612" spans="1:19" ht="16.5" customHeight="1">
      <c r="A612" s="31" t="s">
        <v>72</v>
      </c>
      <c r="B612" s="152">
        <f t="shared" ref="B612:H612" si="893">SUM(B334:B339)</f>
        <v>25423.204439999998</v>
      </c>
      <c r="C612" s="152">
        <f t="shared" si="893"/>
        <v>2265478.2167228004</v>
      </c>
      <c r="D612" s="153">
        <f t="shared" si="893"/>
        <v>2290901.4211627999</v>
      </c>
      <c r="E612" s="152">
        <f t="shared" si="893"/>
        <v>7101.012902800001</v>
      </c>
      <c r="F612" s="152">
        <f t="shared" si="893"/>
        <v>328438.59992500005</v>
      </c>
      <c r="G612" s="144">
        <f t="shared" si="893"/>
        <v>335539.6128278001</v>
      </c>
      <c r="H612" s="145">
        <f t="shared" si="893"/>
        <v>2626441.0339906001</v>
      </c>
      <c r="I612" s="36"/>
      <c r="N612"/>
      <c r="O612"/>
      <c r="P612"/>
      <c r="Q612"/>
      <c r="R612"/>
      <c r="S612"/>
    </row>
    <row r="613" spans="1:19" ht="16.5" customHeight="1">
      <c r="A613" s="159" t="s">
        <v>129</v>
      </c>
      <c r="B613" s="159"/>
      <c r="C613" s="159"/>
      <c r="D613" s="159"/>
      <c r="E613" s="159"/>
      <c r="F613" s="159"/>
      <c r="G613" s="159"/>
      <c r="H613" s="159"/>
      <c r="I613" s="35"/>
      <c r="N613"/>
      <c r="O613"/>
      <c r="P613"/>
      <c r="Q613"/>
      <c r="R613"/>
      <c r="S613"/>
    </row>
    <row r="614" spans="1:19" ht="16.5" customHeight="1">
      <c r="A614" s="31" t="s">
        <v>71</v>
      </c>
      <c r="B614" s="152">
        <f t="shared" ref="B614:H614" si="894">SUM(B340:B345)</f>
        <v>53117.460650000008</v>
      </c>
      <c r="C614" s="152">
        <f t="shared" si="894"/>
        <v>1940318.7588570002</v>
      </c>
      <c r="D614" s="153">
        <f t="shared" si="894"/>
        <v>1993436.2195070004</v>
      </c>
      <c r="E614" s="152">
        <f t="shared" si="894"/>
        <v>5223.6815700000006</v>
      </c>
      <c r="F614" s="152">
        <f t="shared" si="894"/>
        <v>285496.23922000005</v>
      </c>
      <c r="G614" s="144">
        <f t="shared" si="894"/>
        <v>290719.92079</v>
      </c>
      <c r="H614" s="145">
        <f t="shared" si="894"/>
        <v>2284156.1402970003</v>
      </c>
      <c r="I614" s="36"/>
      <c r="N614"/>
      <c r="O614"/>
      <c r="P614"/>
      <c r="Q614"/>
      <c r="R614"/>
      <c r="S614"/>
    </row>
    <row r="615" spans="1:19" ht="16.5" customHeight="1">
      <c r="A615" s="31" t="s">
        <v>72</v>
      </c>
      <c r="B615" s="152">
        <f t="shared" ref="B615:H615" si="895">SUM(B346:B351)</f>
        <v>190909.51990000001</v>
      </c>
      <c r="C615" s="152">
        <f t="shared" si="895"/>
        <v>2358032.4169140002</v>
      </c>
      <c r="D615" s="153">
        <f t="shared" si="895"/>
        <v>2548941.9368139999</v>
      </c>
      <c r="E615" s="152">
        <f t="shared" si="895"/>
        <v>4650.3435222999997</v>
      </c>
      <c r="F615" s="152">
        <f t="shared" si="895"/>
        <v>314332.55971000006</v>
      </c>
      <c r="G615" s="144">
        <f t="shared" si="895"/>
        <v>318982.90323230007</v>
      </c>
      <c r="H615" s="145">
        <f t="shared" si="895"/>
        <v>2867924.8400463001</v>
      </c>
      <c r="I615" s="36"/>
      <c r="N615"/>
      <c r="O615"/>
      <c r="P615"/>
      <c r="Q615"/>
      <c r="R615"/>
      <c r="S615"/>
    </row>
    <row r="616" spans="1:19" ht="16.5" customHeight="1">
      <c r="A616" s="159" t="s">
        <v>132</v>
      </c>
      <c r="B616" s="159"/>
      <c r="C616" s="159"/>
      <c r="D616" s="159"/>
      <c r="E616" s="159"/>
      <c r="F616" s="159"/>
      <c r="G616" s="159"/>
      <c r="H616" s="159"/>
      <c r="I616" s="35"/>
      <c r="N616"/>
      <c r="O616"/>
      <c r="P616"/>
      <c r="Q616"/>
      <c r="R616"/>
      <c r="S616"/>
    </row>
    <row r="617" spans="1:19" ht="16.5" customHeight="1">
      <c r="A617" s="31" t="s">
        <v>71</v>
      </c>
      <c r="B617" s="152">
        <f t="shared" ref="B617:H617" si="896">SUM(B352:B357)</f>
        <v>140896.76657000001</v>
      </c>
      <c r="C617" s="152">
        <f t="shared" si="896"/>
        <v>2127798.4750226</v>
      </c>
      <c r="D617" s="153">
        <f t="shared" si="896"/>
        <v>2268695.2415926</v>
      </c>
      <c r="E617" s="152">
        <f t="shared" si="896"/>
        <v>3383.5942590000004</v>
      </c>
      <c r="F617" s="152">
        <f t="shared" si="896"/>
        <v>293494.84729960002</v>
      </c>
      <c r="G617" s="144">
        <f t="shared" si="896"/>
        <v>296878.4415586</v>
      </c>
      <c r="H617" s="145">
        <f t="shared" si="896"/>
        <v>2565573.6831511999</v>
      </c>
      <c r="I617" s="36"/>
      <c r="N617"/>
      <c r="O617"/>
      <c r="P617"/>
      <c r="Q617"/>
      <c r="R617"/>
      <c r="S617"/>
    </row>
    <row r="618" spans="1:19" ht="16.5" customHeight="1">
      <c r="A618" s="31" t="s">
        <v>72</v>
      </c>
      <c r="B618" s="152">
        <f t="shared" ref="B618:H618" si="897">SUM(B358:B363)</f>
        <v>189660.05835000001</v>
      </c>
      <c r="C618" s="152">
        <f t="shared" si="897"/>
        <v>2059110.6977349999</v>
      </c>
      <c r="D618" s="153">
        <f t="shared" si="897"/>
        <v>2248770.756085</v>
      </c>
      <c r="E618" s="152">
        <f t="shared" si="897"/>
        <v>3591.7591080000002</v>
      </c>
      <c r="F618" s="152">
        <f t="shared" si="897"/>
        <v>290711.64929999999</v>
      </c>
      <c r="G618" s="144">
        <f t="shared" si="897"/>
        <v>294303.40840800002</v>
      </c>
      <c r="H618" s="145">
        <f t="shared" si="897"/>
        <v>2543074.1644930001</v>
      </c>
      <c r="I618" s="36"/>
      <c r="N618"/>
      <c r="O618"/>
      <c r="P618"/>
      <c r="Q618"/>
      <c r="R618"/>
      <c r="S618"/>
    </row>
    <row r="619" spans="1:19" ht="16.5" customHeight="1">
      <c r="A619" s="159" t="s">
        <v>135</v>
      </c>
      <c r="B619" s="159"/>
      <c r="C619" s="159"/>
      <c r="D619" s="159"/>
      <c r="E619" s="159"/>
      <c r="F619" s="159"/>
      <c r="G619" s="159"/>
      <c r="H619" s="159"/>
      <c r="I619" s="35"/>
      <c r="N619"/>
      <c r="O619"/>
      <c r="P619"/>
      <c r="Q619"/>
      <c r="R619"/>
      <c r="S619"/>
    </row>
    <row r="620" spans="1:19" ht="16.5" customHeight="1">
      <c r="A620" s="31" t="s">
        <v>71</v>
      </c>
      <c r="B620" s="152">
        <f t="shared" ref="B620:H620" si="898">SUM(B364:B369)</f>
        <v>165706.64624</v>
      </c>
      <c r="C620" s="152">
        <f t="shared" si="898"/>
        <v>2165145.12996</v>
      </c>
      <c r="D620" s="153">
        <f t="shared" si="898"/>
        <v>2330851.7762000002</v>
      </c>
      <c r="E620" s="152">
        <f t="shared" si="898"/>
        <v>3692.1316590000001</v>
      </c>
      <c r="F620" s="152">
        <f t="shared" si="898"/>
        <v>276238.03716000001</v>
      </c>
      <c r="G620" s="144">
        <f t="shared" si="898"/>
        <v>279930.16881900001</v>
      </c>
      <c r="H620" s="145">
        <f t="shared" si="898"/>
        <v>2610781.9450189997</v>
      </c>
      <c r="I620" s="36"/>
      <c r="N620"/>
      <c r="O620"/>
      <c r="P620"/>
      <c r="Q620"/>
      <c r="R620"/>
      <c r="S620"/>
    </row>
    <row r="621" spans="1:19" ht="16.5" customHeight="1">
      <c r="A621" s="31" t="s">
        <v>72</v>
      </c>
      <c r="B621" s="152">
        <f t="shared" ref="B621:H621" si="899">SUM(B370:B375)</f>
        <v>217338.38927000001</v>
      </c>
      <c r="C621" s="152">
        <f t="shared" si="899"/>
        <v>2560210.6703900001</v>
      </c>
      <c r="D621" s="153">
        <f t="shared" si="899"/>
        <v>2777549.0596599998</v>
      </c>
      <c r="E621" s="152">
        <f t="shared" si="899"/>
        <v>4146.454901000001</v>
      </c>
      <c r="F621" s="152">
        <f t="shared" si="899"/>
        <v>265761.16723000002</v>
      </c>
      <c r="G621" s="144">
        <f t="shared" si="899"/>
        <v>269907.62213099998</v>
      </c>
      <c r="H621" s="145">
        <f t="shared" si="899"/>
        <v>3047456.6817910001</v>
      </c>
      <c r="I621" s="36"/>
      <c r="N621"/>
      <c r="O621"/>
      <c r="P621"/>
      <c r="Q621"/>
      <c r="R621"/>
      <c r="S621"/>
    </row>
    <row r="622" spans="1:19" ht="16.5" customHeight="1">
      <c r="A622" s="159" t="s">
        <v>138</v>
      </c>
      <c r="B622" s="159"/>
      <c r="C622" s="159"/>
      <c r="D622" s="159"/>
      <c r="E622" s="159"/>
      <c r="F622" s="159"/>
      <c r="G622" s="159"/>
      <c r="H622" s="159"/>
      <c r="I622" s="35"/>
      <c r="N622"/>
      <c r="O622"/>
      <c r="P622"/>
      <c r="Q622"/>
      <c r="R622"/>
      <c r="S622"/>
    </row>
    <row r="623" spans="1:19" ht="16.5" customHeight="1">
      <c r="A623" s="31" t="s">
        <v>71</v>
      </c>
      <c r="B623" s="152">
        <f t="shared" ref="B623:H623" si="900">SUM(B376:B381)</f>
        <v>168126.56186000002</v>
      </c>
      <c r="C623" s="152">
        <f t="shared" si="900"/>
        <v>2394972.7311729998</v>
      </c>
      <c r="D623" s="153">
        <f t="shared" si="900"/>
        <v>2563099.2930330001</v>
      </c>
      <c r="E623" s="152">
        <f t="shared" si="900"/>
        <v>7501.1987030000009</v>
      </c>
      <c r="F623" s="152">
        <f t="shared" si="900"/>
        <v>233897.16117000001</v>
      </c>
      <c r="G623" s="144">
        <f t="shared" si="900"/>
        <v>241398.35987299998</v>
      </c>
      <c r="H623" s="145">
        <f t="shared" si="900"/>
        <v>2804497.6529060001</v>
      </c>
      <c r="I623" s="36"/>
      <c r="N623"/>
      <c r="O623"/>
      <c r="P623"/>
      <c r="Q623"/>
      <c r="R623"/>
      <c r="S623"/>
    </row>
    <row r="624" spans="1:19" ht="16.5" customHeight="1">
      <c r="A624" s="31" t="s">
        <v>72</v>
      </c>
      <c r="B624" s="152">
        <f t="shared" ref="B624:H624" si="901">SUM(B382:B387)</f>
        <v>195820.57395000002</v>
      </c>
      <c r="C624" s="152">
        <f t="shared" si="901"/>
        <v>2836385.0184050002</v>
      </c>
      <c r="D624" s="153">
        <f t="shared" si="901"/>
        <v>3032205.5923550003</v>
      </c>
      <c r="E624" s="152">
        <f t="shared" si="901"/>
        <v>11860.639820000002</v>
      </c>
      <c r="F624" s="152">
        <f t="shared" si="901"/>
        <v>325859.52387000003</v>
      </c>
      <c r="G624" s="144">
        <f t="shared" si="901"/>
        <v>337720.16369000007</v>
      </c>
      <c r="H624" s="145">
        <f t="shared" si="901"/>
        <v>3369925.7560450002</v>
      </c>
      <c r="I624" s="36"/>
      <c r="N624"/>
      <c r="O624"/>
      <c r="P624"/>
      <c r="Q624"/>
      <c r="R624"/>
      <c r="S624"/>
    </row>
    <row r="625" spans="1:19" ht="16.5" customHeight="1">
      <c r="A625" s="159" t="s">
        <v>141</v>
      </c>
      <c r="B625" s="159"/>
      <c r="C625" s="159"/>
      <c r="D625" s="159"/>
      <c r="E625" s="159"/>
      <c r="F625" s="159"/>
      <c r="G625" s="159"/>
      <c r="H625" s="159"/>
      <c r="I625" s="35"/>
      <c r="N625"/>
      <c r="O625"/>
      <c r="P625"/>
      <c r="Q625"/>
      <c r="R625"/>
      <c r="S625"/>
    </row>
    <row r="626" spans="1:19" ht="16.5" customHeight="1">
      <c r="A626" s="31" t="s">
        <v>71</v>
      </c>
      <c r="B626" s="152">
        <f t="shared" ref="B626:H626" si="902">SUM(B388:B393)</f>
        <v>123844.20195</v>
      </c>
      <c r="C626" s="152">
        <f t="shared" si="902"/>
        <v>4194165.0007612002</v>
      </c>
      <c r="D626" s="153">
        <f t="shared" si="902"/>
        <v>4318009.2027112003</v>
      </c>
      <c r="E626" s="152">
        <f t="shared" si="902"/>
        <v>12444.133230000001</v>
      </c>
      <c r="F626" s="152">
        <f t="shared" si="902"/>
        <v>325165.30801000004</v>
      </c>
      <c r="G626" s="144">
        <f t="shared" si="902"/>
        <v>337609.44124000001</v>
      </c>
      <c r="H626" s="145">
        <f t="shared" si="902"/>
        <v>4655618.6439511999</v>
      </c>
      <c r="I626" s="36"/>
      <c r="N626"/>
      <c r="O626"/>
      <c r="P626"/>
      <c r="Q626"/>
      <c r="R626"/>
      <c r="S626"/>
    </row>
    <row r="627" spans="1:19" ht="16.5" customHeight="1">
      <c r="A627" s="31" t="s">
        <v>72</v>
      </c>
      <c r="B627" s="152">
        <f t="shared" ref="B627:H627" si="903">SUM(B394:B399)</f>
        <v>110070.42459000001</v>
      </c>
      <c r="C627" s="152">
        <f t="shared" si="903"/>
        <v>4081974.9729423998</v>
      </c>
      <c r="D627" s="153">
        <f t="shared" si="903"/>
        <v>4192045.3975323997</v>
      </c>
      <c r="E627" s="152">
        <f t="shared" si="903"/>
        <v>11562.48245</v>
      </c>
      <c r="F627" s="152">
        <f t="shared" si="903"/>
        <v>384787.67711799999</v>
      </c>
      <c r="G627" s="144">
        <f t="shared" si="903"/>
        <v>396350.159568</v>
      </c>
      <c r="H627" s="145">
        <f t="shared" si="903"/>
        <v>4588395.5571004003</v>
      </c>
      <c r="I627" s="36"/>
      <c r="N627"/>
      <c r="O627"/>
      <c r="P627"/>
      <c r="Q627"/>
      <c r="R627"/>
      <c r="S627"/>
    </row>
    <row r="628" spans="1:19" ht="16.5" customHeight="1">
      <c r="A628" s="159" t="s">
        <v>144</v>
      </c>
      <c r="B628" s="159"/>
      <c r="C628" s="159"/>
      <c r="D628" s="159"/>
      <c r="E628" s="159"/>
      <c r="F628" s="159"/>
      <c r="G628" s="159"/>
      <c r="H628" s="159"/>
      <c r="I628" s="35"/>
      <c r="N628"/>
      <c r="O628"/>
      <c r="P628"/>
      <c r="Q628"/>
      <c r="R628"/>
      <c r="S628"/>
    </row>
    <row r="629" spans="1:19" ht="16.5" customHeight="1">
      <c r="A629" s="31" t="s">
        <v>71</v>
      </c>
      <c r="B629" s="152">
        <f t="shared" ref="B629:H629" si="904">SUM(B400:B405)</f>
        <v>108846.59799000001</v>
      </c>
      <c r="C629" s="152">
        <f t="shared" si="904"/>
        <v>3083052.6925312998</v>
      </c>
      <c r="D629" s="153">
        <f t="shared" si="904"/>
        <v>3191899.2905212999</v>
      </c>
      <c r="E629" s="152">
        <f t="shared" si="904"/>
        <v>12212.671491599998</v>
      </c>
      <c r="F629" s="152">
        <f t="shared" si="904"/>
        <v>354128.39039140003</v>
      </c>
      <c r="G629" s="144">
        <f t="shared" si="904"/>
        <v>366341.06188300002</v>
      </c>
      <c r="H629" s="145">
        <f t="shared" si="904"/>
        <v>3558240.3524043001</v>
      </c>
      <c r="I629" s="36"/>
      <c r="N629"/>
      <c r="O629"/>
      <c r="P629"/>
      <c r="Q629"/>
      <c r="R629"/>
      <c r="S629"/>
    </row>
    <row r="630" spans="1:19" ht="16.5" customHeight="1">
      <c r="A630" s="31" t="s">
        <v>72</v>
      </c>
      <c r="B630" s="152">
        <f>SUM(B406:B411)</f>
        <v>595018.53081800009</v>
      </c>
      <c r="C630" s="152">
        <f t="shared" ref="C630:G630" si="905">SUM(C406:C411)</f>
        <v>3537396.3542760001</v>
      </c>
      <c r="D630" s="153">
        <f t="shared" si="905"/>
        <v>4132414.885094</v>
      </c>
      <c r="E630" s="152">
        <f t="shared" si="905"/>
        <v>13851.054675700001</v>
      </c>
      <c r="F630" s="152">
        <f t="shared" si="905"/>
        <v>348391.11039550003</v>
      </c>
      <c r="G630" s="144">
        <f t="shared" si="905"/>
        <v>362242.1650712</v>
      </c>
      <c r="H630" s="145">
        <f>SUM(H406:H411)</f>
        <v>4494657.0501651997</v>
      </c>
      <c r="I630" s="36"/>
      <c r="N630"/>
      <c r="O630"/>
      <c r="P630"/>
      <c r="Q630"/>
      <c r="R630"/>
      <c r="S630"/>
    </row>
    <row r="631" spans="1:19" ht="16.5" customHeight="1">
      <c r="A631" s="159" t="s">
        <v>147</v>
      </c>
      <c r="B631" s="159"/>
      <c r="C631" s="159"/>
      <c r="D631" s="159"/>
      <c r="E631" s="159"/>
      <c r="F631" s="159"/>
      <c r="G631" s="159"/>
      <c r="H631" s="159"/>
      <c r="I631" s="35"/>
      <c r="N631"/>
      <c r="O631"/>
      <c r="P631"/>
      <c r="Q631"/>
      <c r="R631"/>
      <c r="S631"/>
    </row>
    <row r="632" spans="1:19" ht="16.5" customHeight="1">
      <c r="A632" s="31" t="s">
        <v>71</v>
      </c>
      <c r="B632" s="152">
        <f>SUM(B412:B417)</f>
        <v>799978.20199560001</v>
      </c>
      <c r="C632" s="152">
        <f t="shared" ref="C632:G632" si="906">SUM(C412:C417)</f>
        <v>4140539.4169775001</v>
      </c>
      <c r="D632" s="153">
        <f t="shared" si="906"/>
        <v>4940517.6189731006</v>
      </c>
      <c r="E632" s="152">
        <f t="shared" si="906"/>
        <v>9569.8687247000016</v>
      </c>
      <c r="F632" s="152">
        <f t="shared" si="906"/>
        <v>404110.3640991</v>
      </c>
      <c r="G632" s="144">
        <f t="shared" si="906"/>
        <v>413680.23282380006</v>
      </c>
      <c r="H632" s="145">
        <f>SUM(H412:H417)</f>
        <v>5354197.8517968999</v>
      </c>
      <c r="I632" s="36"/>
      <c r="N632"/>
      <c r="O632"/>
      <c r="P632"/>
      <c r="Q632"/>
      <c r="R632"/>
      <c r="S632"/>
    </row>
    <row r="633" spans="1:19" ht="16.5" customHeight="1">
      <c r="A633" s="31" t="s">
        <v>72</v>
      </c>
      <c r="B633" s="152">
        <f>SUM(B418:B423)</f>
        <v>1208850.0284849</v>
      </c>
      <c r="C633" s="152">
        <f t="shared" ref="C633:G633" si="907">SUM(C418:C423)</f>
        <v>5427811.6043365002</v>
      </c>
      <c r="D633" s="153">
        <f t="shared" si="907"/>
        <v>6636661.6328213997</v>
      </c>
      <c r="E633" s="152">
        <f t="shared" si="907"/>
        <v>14923.624230100002</v>
      </c>
      <c r="F633" s="152">
        <f t="shared" si="907"/>
        <v>556904.65086679999</v>
      </c>
      <c r="G633" s="144">
        <f t="shared" si="907"/>
        <v>571828.27509690006</v>
      </c>
      <c r="H633" s="145">
        <f>SUM(H418:H423)</f>
        <v>7208489.9079183005</v>
      </c>
      <c r="I633" s="36"/>
      <c r="N633"/>
      <c r="O633"/>
      <c r="P633"/>
      <c r="Q633"/>
      <c r="R633"/>
      <c r="S633"/>
    </row>
    <row r="634" spans="1:19" ht="16.5" customHeight="1">
      <c r="A634" s="159" t="s">
        <v>155</v>
      </c>
      <c r="B634" s="159"/>
      <c r="C634" s="159"/>
      <c r="D634" s="159"/>
      <c r="E634" s="159"/>
      <c r="F634" s="159"/>
      <c r="G634" s="159"/>
      <c r="H634" s="159"/>
      <c r="I634" s="35"/>
      <c r="N634"/>
      <c r="O634"/>
      <c r="P634"/>
      <c r="Q634"/>
      <c r="R634"/>
      <c r="S634"/>
    </row>
    <row r="635" spans="1:19" ht="16.5" customHeight="1">
      <c r="A635" s="31" t="s">
        <v>71</v>
      </c>
      <c r="B635" s="152">
        <f>SUM(B424:B429)</f>
        <v>444390.65726520005</v>
      </c>
      <c r="C635" s="152">
        <f t="shared" ref="C635:G635" si="908">SUM(C424:C429)</f>
        <v>6476595.8577539008</v>
      </c>
      <c r="D635" s="153">
        <f t="shared" si="908"/>
        <v>6920986.5150191011</v>
      </c>
      <c r="E635" s="152">
        <f t="shared" si="908"/>
        <v>18074.136982800002</v>
      </c>
      <c r="F635" s="152">
        <f t="shared" si="908"/>
        <v>588443.21570069995</v>
      </c>
      <c r="G635" s="144">
        <f t="shared" si="908"/>
        <v>606517.35268350004</v>
      </c>
      <c r="H635" s="145">
        <f>SUM(H424:H429)</f>
        <v>7527503.8677026005</v>
      </c>
      <c r="I635" s="36"/>
      <c r="N635"/>
      <c r="O635"/>
      <c r="P635"/>
      <c r="Q635"/>
      <c r="R635"/>
      <c r="S635"/>
    </row>
    <row r="636" spans="1:19" ht="16.5" customHeight="1">
      <c r="A636" s="31" t="s">
        <v>72</v>
      </c>
      <c r="B636" s="152">
        <f>SUM(B430:B434)</f>
        <v>394685.42851490004</v>
      </c>
      <c r="C636" s="152">
        <f t="shared" ref="C636:G636" si="909">SUM(C430:C434)</f>
        <v>2859040.2008516006</v>
      </c>
      <c r="D636" s="153">
        <f t="shared" si="909"/>
        <v>3253725.6293665003</v>
      </c>
      <c r="E636" s="152">
        <f t="shared" si="909"/>
        <v>8653.7263476000007</v>
      </c>
      <c r="F636" s="152">
        <f t="shared" si="909"/>
        <v>259079.47735980002</v>
      </c>
      <c r="G636" s="144">
        <f t="shared" si="909"/>
        <v>267733.20370740001</v>
      </c>
      <c r="H636" s="145">
        <f>SUM(H430:H434)</f>
        <v>3521458.8330739005</v>
      </c>
      <c r="I636" s="36"/>
      <c r="N636"/>
      <c r="O636"/>
      <c r="P636"/>
      <c r="Q636"/>
      <c r="R636"/>
      <c r="S636"/>
    </row>
    <row r="637" spans="1:19" ht="16.5" customHeight="1">
      <c r="A637" s="31"/>
      <c r="B637" s="32"/>
      <c r="C637" s="32"/>
      <c r="D637" s="33"/>
      <c r="E637" s="32"/>
      <c r="F637" s="32"/>
      <c r="G637" s="11"/>
      <c r="H637" s="12"/>
      <c r="I637" s="34"/>
      <c r="N637" s="2"/>
      <c r="O637" s="2"/>
      <c r="P637" s="2"/>
      <c r="Q637" s="2"/>
      <c r="R637" s="2"/>
      <c r="S637" s="2"/>
    </row>
    <row r="638" spans="1:19" ht="16.5" customHeight="1">
      <c r="A638" s="21"/>
      <c r="B638" s="22" t="s">
        <v>87</v>
      </c>
      <c r="C638" s="22" t="s">
        <v>88</v>
      </c>
      <c r="D638" s="22" t="s">
        <v>88</v>
      </c>
      <c r="E638" s="22" t="s">
        <v>89</v>
      </c>
      <c r="F638" s="22" t="s">
        <v>90</v>
      </c>
      <c r="G638" s="22" t="s">
        <v>90</v>
      </c>
      <c r="H638" s="22" t="s">
        <v>88</v>
      </c>
      <c r="I638" s="27"/>
      <c r="N638" s="2"/>
      <c r="O638" s="2"/>
      <c r="P638" s="2"/>
      <c r="Q638" s="2"/>
      <c r="R638" s="2"/>
      <c r="S638" s="2"/>
    </row>
    <row r="639" spans="1:19" ht="16.5" customHeight="1">
      <c r="A639" s="23" t="s">
        <v>91</v>
      </c>
      <c r="B639" s="158">
        <f>MIN(B593,B590,B587,B584,B581,B578,B575,B572,B569,B566,B563,B560,B557,B554,B551,B548,B545,B542,B539,B536,B533,B530,B596,B599,B602,B605,B608,B611,B614,B617,B620,B623,B626,B629,B632,B635)</f>
        <v>7813.1737599999997</v>
      </c>
      <c r="C639" s="158">
        <f t="shared" ref="C639:H639" si="910">MIN(C593,C590,C587,C584,C581,C578,C575,C572,C569,C566,C563,C560,C557,C554,C551,C548,C545,C542,C539,C536,C533,C530,C596,C599,C602,C605,C608,C611,C614,C617,C620,C623,C626,C629,C632,C635)</f>
        <v>205663</v>
      </c>
      <c r="D639" s="158">
        <f t="shared" si="910"/>
        <v>222745</v>
      </c>
      <c r="E639" s="158">
        <f t="shared" si="910"/>
        <v>0</v>
      </c>
      <c r="F639" s="158">
        <f t="shared" si="910"/>
        <v>59511</v>
      </c>
      <c r="G639" s="158">
        <f t="shared" si="910"/>
        <v>59779</v>
      </c>
      <c r="H639" s="158">
        <f t="shared" si="910"/>
        <v>305553.19997099997</v>
      </c>
      <c r="I639" s="37"/>
      <c r="N639" s="49"/>
      <c r="O639" s="49"/>
      <c r="P639" s="49"/>
      <c r="Q639" s="49"/>
      <c r="R639" s="49"/>
      <c r="S639" s="49"/>
    </row>
    <row r="640" spans="1:19" ht="16.5" customHeight="1">
      <c r="A640" s="23" t="s">
        <v>92</v>
      </c>
      <c r="B640" s="158">
        <f>MIN(B594,B591,B588,B585,B582,B579,B576,B573,B570,B567,B564,B561,B558,B555,B552,B549,B546,B543,B540,B537,B534,B531,B597,B600,B603,B606,B609,B612,B615,B618,B621,B624,B627,B630,B633)</f>
        <v>17755.16302</v>
      </c>
      <c r="C640" s="158">
        <f t="shared" ref="C640:H640" si="911">MIN(C594,C591,C588,C585,C582,C579,C576,C573,C570,C567,C564,C561,C558,C555,C552,C549,C546,C543,C540,C537,C534,C531,C597,C600,C603,C606,C609,C612,C615,C618,C621,C624,C627,C630,C633)</f>
        <v>329804.33</v>
      </c>
      <c r="D640" s="158">
        <f t="shared" si="911"/>
        <v>372638.66000000003</v>
      </c>
      <c r="E640" s="158">
        <f t="shared" si="911"/>
        <v>101</v>
      </c>
      <c r="F640" s="158">
        <f t="shared" si="911"/>
        <v>54799.979999999996</v>
      </c>
      <c r="G640" s="158">
        <f t="shared" si="911"/>
        <v>55025.979999999996</v>
      </c>
      <c r="H640" s="158">
        <f t="shared" si="911"/>
        <v>471210.99000000005</v>
      </c>
      <c r="I640" s="37"/>
      <c r="N640" s="49"/>
      <c r="O640" s="49"/>
      <c r="P640" s="49"/>
      <c r="Q640" s="49"/>
      <c r="R640" s="49"/>
      <c r="S640" s="49"/>
    </row>
    <row r="641" spans="1:19" ht="16.5" customHeight="1">
      <c r="A641" s="21"/>
      <c r="B641" s="22" t="s">
        <v>151</v>
      </c>
      <c r="C641" s="22" t="s">
        <v>153</v>
      </c>
      <c r="D641" s="22" t="s">
        <v>151</v>
      </c>
      <c r="E641" s="22" t="s">
        <v>93</v>
      </c>
      <c r="F641" s="22" t="s">
        <v>151</v>
      </c>
      <c r="G641" s="22" t="s">
        <v>151</v>
      </c>
      <c r="H641" s="22" t="s">
        <v>151</v>
      </c>
      <c r="I641" s="37"/>
      <c r="N641" s="49"/>
      <c r="O641" s="49"/>
      <c r="P641" s="49"/>
      <c r="Q641" s="49"/>
      <c r="R641" s="49"/>
      <c r="S641" s="49"/>
    </row>
    <row r="642" spans="1:19" ht="16.5" customHeight="1">
      <c r="A642" s="23" t="s">
        <v>94</v>
      </c>
      <c r="B642" s="158">
        <f>MAX(B593,B590,B587,B584,B581,B578,B575,B572,B569,B566,B563,B560,B557,B554,B551,B548,B545,B542,B539,B536,B533,B530,B596,B599,B602,B605,B608,B611,B614,B617,B620,B623,B626,B629,B632,B635)</f>
        <v>799978.20199560001</v>
      </c>
      <c r="C642" s="158">
        <f t="shared" ref="C642:H642" si="912">MAX(C593,C590,C587,C584,C581,C578,C575,C572,C569,C566,C563,C560,C557,C554,C551,C548,C545,C542,C539,C536,C533,C530,C596,C599,C602,C605,C608,C611,C614,C617,C620,C623,C626,C629,C632,C635)</f>
        <v>6476595.8577539008</v>
      </c>
      <c r="D642" s="158">
        <f t="shared" si="912"/>
        <v>6920986.5150191011</v>
      </c>
      <c r="E642" s="158">
        <f t="shared" si="912"/>
        <v>18074.136982800002</v>
      </c>
      <c r="F642" s="158">
        <f t="shared" si="912"/>
        <v>588443.21570069995</v>
      </c>
      <c r="G642" s="158">
        <f t="shared" si="912"/>
        <v>606517.35268350004</v>
      </c>
      <c r="H642" s="158">
        <f t="shared" si="912"/>
        <v>7527503.8677026005</v>
      </c>
      <c r="I642" s="37"/>
      <c r="N642" s="49"/>
      <c r="O642" s="49"/>
      <c r="P642" s="49"/>
      <c r="Q642" s="49"/>
      <c r="R642" s="49"/>
      <c r="S642" s="49"/>
    </row>
    <row r="643" spans="1:19" ht="16.5" customHeight="1">
      <c r="A643" s="23" t="s">
        <v>95</v>
      </c>
      <c r="B643" s="158">
        <f>MAX(B594,B591,B588,B585,B582,B579,B576,B573,B570,B567,B564,B561,B558,B555,B552,B549,B546,B543,B540,B537,B534,B531,B597,B600,B603,B606,B609,B612,B615,B618,B621,B624,B627,B630,B633)</f>
        <v>1208850.0284849</v>
      </c>
      <c r="C643" s="158">
        <f t="shared" ref="C643:H643" si="913">MAX(C594,C591,C588,C585,C582,C579,C576,C573,C570,C567,C564,C561,C558,C555,C552,C549,C546,C543,C540,C537,C534,C531,C597,C600,C603,C606,C609,C612,C615,C618,C621,C624,C627,C630,C633)</f>
        <v>5427811.6043365002</v>
      </c>
      <c r="D643" s="158">
        <f t="shared" si="913"/>
        <v>6636661.6328213997</v>
      </c>
      <c r="E643" s="158">
        <f t="shared" si="913"/>
        <v>15901.34986</v>
      </c>
      <c r="F643" s="158">
        <f t="shared" si="913"/>
        <v>556904.65086679999</v>
      </c>
      <c r="G643" s="158">
        <f t="shared" si="913"/>
        <v>571828.27509690006</v>
      </c>
      <c r="H643" s="158">
        <f t="shared" si="913"/>
        <v>7208489.9079183005</v>
      </c>
      <c r="I643" s="37"/>
      <c r="N643" s="49"/>
      <c r="O643" s="49"/>
      <c r="P643" s="49"/>
      <c r="Q643" s="49"/>
      <c r="R643" s="49"/>
      <c r="S643" s="49"/>
    </row>
    <row r="644" spans="1:19" ht="16.5" customHeight="1">
      <c r="I644" s="39"/>
      <c r="N644" s="2"/>
      <c r="O644" s="2"/>
      <c r="P644" s="2"/>
      <c r="Q644" s="2"/>
      <c r="R644" s="2"/>
      <c r="S644" s="2"/>
    </row>
    <row r="645" spans="1:19" ht="16.5" customHeight="1">
      <c r="A645" s="40"/>
      <c r="B645" s="2"/>
      <c r="C645" s="2"/>
      <c r="D645" s="2"/>
      <c r="E645" s="2"/>
      <c r="F645" s="2"/>
      <c r="G645" s="2"/>
      <c r="H645" s="2"/>
      <c r="I645" s="2"/>
      <c r="N645" s="2"/>
      <c r="O645" s="2"/>
      <c r="P645" s="2"/>
      <c r="Q645" s="2"/>
      <c r="R645" s="2"/>
      <c r="S645" s="2"/>
    </row>
    <row r="646" spans="1:19" ht="16.5" customHeight="1">
      <c r="A646" s="41" t="s">
        <v>96</v>
      </c>
      <c r="B646" s="42" t="s">
        <v>97</v>
      </c>
      <c r="C646" s="42" t="s">
        <v>97</v>
      </c>
      <c r="D646" s="42"/>
      <c r="E646" s="42"/>
      <c r="F646" s="42"/>
      <c r="G646" s="42"/>
      <c r="H646" s="2"/>
      <c r="I646" s="2"/>
      <c r="N646" s="2"/>
      <c r="O646" s="2"/>
      <c r="P646" s="2"/>
      <c r="Q646" s="2"/>
      <c r="R646" s="2"/>
      <c r="S646" s="2"/>
    </row>
    <row r="647" spans="1:19" ht="16.5" customHeight="1">
      <c r="A647" s="40"/>
      <c r="B647" s="42" t="s">
        <v>98</v>
      </c>
      <c r="C647" s="2"/>
      <c r="D647" s="2"/>
      <c r="E647" s="2"/>
      <c r="F647" s="2"/>
      <c r="G647" s="2"/>
      <c r="H647" s="2"/>
      <c r="I647" s="2"/>
      <c r="N647" s="2"/>
      <c r="O647" s="2"/>
      <c r="P647" s="2"/>
      <c r="Q647" s="2"/>
      <c r="R647" s="2"/>
      <c r="S647" s="2"/>
    </row>
    <row r="648" spans="1:19" ht="16.5" customHeight="1">
      <c r="A648" s="40"/>
      <c r="B648" s="42" t="s">
        <v>99</v>
      </c>
      <c r="C648" s="2"/>
      <c r="D648" s="2"/>
      <c r="E648" s="2"/>
      <c r="F648" s="2"/>
      <c r="G648" s="2"/>
      <c r="H648" s="2"/>
      <c r="I648" s="2"/>
      <c r="N648" s="2"/>
      <c r="O648" s="2"/>
      <c r="P648" s="2"/>
      <c r="Q648" s="2"/>
      <c r="R648" s="2"/>
      <c r="S648" s="2"/>
    </row>
    <row r="649" spans="1:19" ht="16.5" customHeight="1">
      <c r="A649" s="40"/>
      <c r="B649" s="2"/>
      <c r="C649" s="2"/>
      <c r="D649" s="2"/>
      <c r="E649" s="2"/>
      <c r="F649" s="2"/>
      <c r="G649" s="2"/>
      <c r="H649" s="2"/>
      <c r="I649" s="2"/>
      <c r="N649" s="2"/>
      <c r="O649" s="2"/>
      <c r="P649" s="2"/>
      <c r="Q649" s="2"/>
      <c r="R649" s="2"/>
      <c r="S649" s="2"/>
    </row>
    <row r="650" spans="1:19" ht="16.5" customHeight="1">
      <c r="A650" s="40"/>
      <c r="B650" s="2"/>
      <c r="C650" s="2"/>
      <c r="D650" s="2"/>
      <c r="E650" s="2"/>
      <c r="F650" s="2"/>
      <c r="G650" s="2"/>
      <c r="H650" s="2"/>
      <c r="I650" s="2"/>
      <c r="N650" s="2"/>
      <c r="O650" s="2"/>
      <c r="P650" s="2"/>
      <c r="Q650" s="2"/>
      <c r="R650" s="2"/>
      <c r="S650" s="2"/>
    </row>
    <row r="651" spans="1:19" ht="16.5" customHeight="1">
      <c r="A651" s="40"/>
      <c r="B651" s="2"/>
      <c r="C651" s="2"/>
      <c r="D651" s="2"/>
      <c r="E651" s="2"/>
      <c r="F651" s="2"/>
      <c r="G651" s="2"/>
      <c r="H651" s="2"/>
      <c r="I651" s="2"/>
      <c r="N651" s="2"/>
      <c r="O651" s="2"/>
      <c r="P651" s="2"/>
      <c r="Q651" s="2"/>
      <c r="R651" s="2"/>
      <c r="S651" s="2"/>
    </row>
    <row r="652" spans="1:19" ht="16.5" customHeight="1">
      <c r="A652" s="40"/>
      <c r="B652" s="2"/>
      <c r="C652" s="2"/>
      <c r="D652" s="2"/>
      <c r="E652" s="2"/>
      <c r="F652" s="2"/>
      <c r="G652" s="2"/>
      <c r="H652" s="2"/>
      <c r="I652" s="2"/>
      <c r="N652" s="2"/>
      <c r="O652" s="2"/>
      <c r="P652" s="2"/>
      <c r="Q652" s="2"/>
      <c r="R652" s="2"/>
      <c r="S652" s="2"/>
    </row>
    <row r="653" spans="1:19" ht="16.5" customHeight="1">
      <c r="A653" s="40"/>
      <c r="B653" s="2"/>
      <c r="C653" s="2"/>
      <c r="D653" s="2"/>
      <c r="E653" s="2"/>
      <c r="F653" s="2"/>
      <c r="G653" s="2"/>
      <c r="H653" s="2"/>
      <c r="I653" s="2"/>
      <c r="N653" s="2"/>
      <c r="O653" s="2"/>
      <c r="P653" s="2"/>
      <c r="Q653" s="2"/>
      <c r="R653" s="2"/>
      <c r="S653" s="2"/>
    </row>
    <row r="654" spans="1:19" ht="16.5" customHeight="1">
      <c r="A654" s="40"/>
      <c r="B654" s="2"/>
      <c r="C654" s="2"/>
      <c r="D654" s="2"/>
      <c r="E654" s="2"/>
      <c r="F654" s="2"/>
      <c r="G654" s="2"/>
      <c r="H654" s="2"/>
      <c r="I654" s="2"/>
      <c r="N654" s="2"/>
      <c r="O654" s="2"/>
      <c r="P654" s="2"/>
      <c r="Q654" s="2"/>
      <c r="R654" s="2"/>
      <c r="S654" s="2"/>
    </row>
    <row r="655" spans="1:19" ht="16.5" customHeight="1">
      <c r="A655" s="40"/>
      <c r="B655" s="2"/>
      <c r="C655" s="2"/>
      <c r="D655" s="2"/>
      <c r="E655" s="2"/>
      <c r="F655" s="2"/>
      <c r="G655" s="2"/>
      <c r="H655" s="2"/>
      <c r="I655" s="2"/>
      <c r="N655" s="2"/>
      <c r="O655" s="2"/>
      <c r="P655" s="2"/>
      <c r="Q655" s="2"/>
      <c r="R655" s="2"/>
      <c r="S655" s="2"/>
    </row>
    <row r="656" spans="1:19" ht="16.5" customHeight="1">
      <c r="A656" s="40"/>
      <c r="B656" s="2"/>
      <c r="C656" s="2"/>
      <c r="D656" s="2"/>
      <c r="E656" s="2"/>
      <c r="F656" s="2"/>
      <c r="G656" s="2"/>
      <c r="H656" s="2"/>
      <c r="I656" s="2"/>
      <c r="N656" s="2"/>
      <c r="O656" s="2"/>
      <c r="P656" s="2"/>
      <c r="Q656" s="2"/>
      <c r="R656" s="2"/>
      <c r="S656" s="2"/>
    </row>
    <row r="657" spans="1:19" ht="16.5" customHeight="1">
      <c r="A657" s="40"/>
      <c r="B657" s="2"/>
      <c r="C657" s="2"/>
      <c r="D657" s="2"/>
      <c r="E657" s="2"/>
      <c r="F657" s="2"/>
      <c r="G657" s="2"/>
      <c r="H657" s="2"/>
      <c r="I657" s="2"/>
      <c r="N657" s="2"/>
      <c r="O657" s="2"/>
      <c r="P657" s="2"/>
      <c r="Q657" s="2"/>
      <c r="R657" s="2"/>
      <c r="S657" s="2"/>
    </row>
    <row r="658" spans="1:19" ht="16.5" customHeight="1">
      <c r="A658" s="40"/>
      <c r="B658" s="2"/>
      <c r="C658" s="2"/>
      <c r="D658" s="2"/>
      <c r="E658" s="2"/>
      <c r="F658" s="2"/>
      <c r="G658" s="2"/>
      <c r="H658" s="2"/>
      <c r="I658" s="2"/>
    </row>
    <row r="659" spans="1:19" ht="16.5" customHeight="1">
      <c r="A659" s="40"/>
      <c r="B659" s="2"/>
      <c r="C659" s="2"/>
      <c r="D659" s="2"/>
      <c r="E659" s="2"/>
      <c r="F659" s="2"/>
      <c r="G659" s="2"/>
      <c r="H659" s="2"/>
      <c r="I659" s="2"/>
    </row>
    <row r="660" spans="1:19" ht="16.5" customHeight="1">
      <c r="A660" s="40"/>
      <c r="B660" s="2"/>
      <c r="C660" s="2"/>
      <c r="D660" s="2"/>
      <c r="E660" s="2"/>
      <c r="F660" s="2"/>
      <c r="G660" s="2"/>
      <c r="H660" s="2"/>
      <c r="I660" s="2"/>
    </row>
    <row r="661" spans="1:19" ht="16.5" customHeight="1">
      <c r="A661" s="40"/>
      <c r="B661" s="2"/>
      <c r="C661" s="2"/>
      <c r="D661" s="2"/>
      <c r="E661" s="2"/>
      <c r="F661" s="2"/>
      <c r="G661" s="2"/>
      <c r="H661" s="2"/>
      <c r="I661" s="2"/>
    </row>
    <row r="662" spans="1:19" ht="16.5" customHeight="1">
      <c r="A662" s="40"/>
      <c r="B662" s="2"/>
      <c r="C662" s="2"/>
      <c r="D662" s="2"/>
      <c r="E662" s="2"/>
      <c r="F662" s="2"/>
      <c r="G662" s="2"/>
      <c r="H662" s="2"/>
      <c r="I662" s="2"/>
    </row>
    <row r="663" spans="1:19" ht="16.5" customHeight="1">
      <c r="A663" s="40"/>
      <c r="B663" s="2"/>
      <c r="C663" s="2"/>
      <c r="D663" s="2"/>
      <c r="E663" s="2"/>
      <c r="F663" s="2"/>
      <c r="G663" s="2"/>
      <c r="H663" s="2"/>
      <c r="I663" s="2"/>
    </row>
    <row r="664" spans="1:19" ht="16.5" customHeight="1">
      <c r="A664" s="40"/>
      <c r="B664" s="2"/>
      <c r="C664" s="2"/>
      <c r="D664" s="2"/>
      <c r="E664" s="2"/>
      <c r="F664" s="2"/>
      <c r="G664" s="2"/>
      <c r="H664" s="2"/>
      <c r="I664" s="2"/>
    </row>
    <row r="665" spans="1:19" ht="16.5" customHeight="1">
      <c r="A665" s="40"/>
      <c r="B665" s="2"/>
      <c r="C665" s="2"/>
      <c r="D665" s="2"/>
      <c r="E665" s="2"/>
      <c r="F665" s="2"/>
      <c r="G665" s="2"/>
      <c r="H665" s="2"/>
      <c r="I665" s="2"/>
    </row>
    <row r="666" spans="1:19" ht="16.5" customHeight="1">
      <c r="A666" s="40"/>
      <c r="B666" s="2"/>
      <c r="C666" s="2"/>
      <c r="D666" s="2"/>
      <c r="E666" s="2"/>
      <c r="F666" s="2"/>
      <c r="G666" s="2"/>
      <c r="H666" s="2"/>
      <c r="I666" s="2"/>
    </row>
    <row r="667" spans="1:19" ht="16.5" customHeight="1">
      <c r="A667" s="40"/>
      <c r="B667" s="2"/>
      <c r="C667" s="2"/>
      <c r="D667" s="2"/>
      <c r="E667" s="2"/>
      <c r="F667" s="2"/>
      <c r="G667" s="2"/>
      <c r="H667" s="2"/>
      <c r="I667" s="2"/>
    </row>
    <row r="668" spans="1:19" ht="16.5" customHeight="1">
      <c r="A668" s="40"/>
      <c r="B668" s="2"/>
      <c r="C668" s="2"/>
      <c r="D668" s="2"/>
      <c r="E668" s="2"/>
      <c r="F668" s="2"/>
      <c r="G668" s="2"/>
      <c r="H668" s="2"/>
      <c r="I668" s="2"/>
    </row>
    <row r="669" spans="1:19" ht="16.5" customHeight="1">
      <c r="A669" s="40"/>
      <c r="B669" s="2"/>
      <c r="C669" s="2"/>
      <c r="D669" s="2"/>
      <c r="E669" s="2"/>
      <c r="F669" s="2"/>
      <c r="G669" s="2"/>
      <c r="H669" s="2"/>
      <c r="I669" s="2"/>
    </row>
    <row r="670" spans="1:19" ht="16.5" customHeight="1">
      <c r="A670" s="40"/>
      <c r="B670" s="2"/>
      <c r="C670" s="2"/>
      <c r="D670" s="2"/>
      <c r="E670" s="2"/>
      <c r="F670" s="2"/>
      <c r="G670" s="2"/>
      <c r="H670" s="2"/>
      <c r="I670" s="2"/>
    </row>
    <row r="671" spans="1:19" ht="16.5" customHeight="1">
      <c r="A671" s="40"/>
      <c r="B671" s="2"/>
      <c r="C671" s="2"/>
      <c r="D671" s="2"/>
      <c r="E671" s="2"/>
      <c r="F671" s="2"/>
      <c r="G671" s="2"/>
      <c r="H671" s="2"/>
      <c r="I671" s="2"/>
    </row>
    <row r="672" spans="1:19" ht="16.5" customHeight="1">
      <c r="A672" s="40"/>
      <c r="B672" s="2"/>
      <c r="C672" s="2"/>
      <c r="D672" s="2"/>
      <c r="E672" s="2"/>
      <c r="F672" s="2"/>
      <c r="G672" s="2"/>
      <c r="H672" s="2"/>
      <c r="I672" s="2"/>
    </row>
    <row r="673" spans="1:9" ht="16.5" customHeight="1">
      <c r="A673" s="40"/>
      <c r="B673" s="2"/>
      <c r="C673" s="2"/>
      <c r="D673" s="2"/>
      <c r="E673" s="2"/>
      <c r="F673" s="2"/>
      <c r="G673" s="2"/>
      <c r="H673" s="2"/>
      <c r="I673" s="2"/>
    </row>
    <row r="674" spans="1:9" ht="16.5" customHeight="1">
      <c r="A674" s="40"/>
      <c r="B674" s="2"/>
      <c r="C674" s="2"/>
      <c r="D674" s="2"/>
      <c r="E674" s="2"/>
      <c r="F674" s="2"/>
      <c r="G674" s="2"/>
      <c r="H674" s="2"/>
      <c r="I674" s="2"/>
    </row>
    <row r="675" spans="1:9" ht="16.5" customHeight="1">
      <c r="A675" s="40"/>
      <c r="B675" s="2"/>
      <c r="C675" s="2"/>
      <c r="D675" s="2"/>
      <c r="E675" s="2"/>
      <c r="F675" s="2"/>
      <c r="G675" s="2"/>
      <c r="H675" s="2"/>
      <c r="I675" s="2"/>
    </row>
    <row r="676" spans="1:9" ht="16.5" customHeight="1">
      <c r="A676" s="40"/>
      <c r="B676" s="2"/>
      <c r="C676" s="2"/>
      <c r="D676" s="2"/>
      <c r="E676" s="2"/>
      <c r="F676" s="2"/>
      <c r="G676" s="2"/>
      <c r="H676" s="2"/>
      <c r="I676" s="2"/>
    </row>
    <row r="677" spans="1:9" ht="16.5" customHeight="1">
      <c r="A677" s="40"/>
      <c r="B677" s="2"/>
      <c r="C677" s="2"/>
      <c r="D677" s="2"/>
      <c r="E677" s="2"/>
      <c r="F677" s="2"/>
      <c r="G677" s="2"/>
      <c r="H677" s="2"/>
      <c r="I677" s="2"/>
    </row>
    <row r="678" spans="1:9" ht="16.5" customHeight="1">
      <c r="A678" s="40"/>
      <c r="B678" s="2"/>
      <c r="C678" s="2"/>
      <c r="D678" s="2"/>
      <c r="E678" s="2"/>
      <c r="F678" s="2"/>
      <c r="G678" s="2"/>
      <c r="H678" s="2"/>
      <c r="I678" s="2"/>
    </row>
    <row r="679" spans="1:9" ht="16.5" customHeight="1">
      <c r="A679" s="40"/>
      <c r="B679" s="2"/>
      <c r="C679" s="2"/>
      <c r="D679" s="2"/>
      <c r="E679" s="2"/>
      <c r="F679" s="2"/>
      <c r="G679" s="2"/>
      <c r="H679" s="2"/>
      <c r="I679" s="2"/>
    </row>
    <row r="680" spans="1:9" ht="16.5" customHeight="1">
      <c r="A680" s="40"/>
      <c r="B680" s="2"/>
      <c r="C680" s="2"/>
      <c r="D680" s="2"/>
      <c r="E680" s="2"/>
      <c r="F680" s="2"/>
      <c r="G680" s="2"/>
      <c r="H680" s="2"/>
      <c r="I680" s="2"/>
    </row>
    <row r="681" spans="1:9" ht="16.5" customHeight="1">
      <c r="A681" s="40"/>
      <c r="B681" s="2"/>
      <c r="C681" s="2"/>
      <c r="D681" s="2"/>
      <c r="E681" s="2"/>
      <c r="F681" s="2"/>
      <c r="G681" s="2"/>
      <c r="H681" s="2"/>
      <c r="I681" s="2"/>
    </row>
    <row r="682" spans="1:9" ht="16.5" customHeight="1">
      <c r="A682" s="40"/>
      <c r="B682" s="2"/>
      <c r="C682" s="2"/>
      <c r="D682" s="2"/>
      <c r="E682" s="2"/>
      <c r="F682" s="2"/>
      <c r="G682" s="2"/>
      <c r="H682" s="2"/>
      <c r="I682" s="2"/>
    </row>
    <row r="683" spans="1:9" ht="16.5" customHeight="1">
      <c r="A683" s="40"/>
      <c r="B683" s="2"/>
      <c r="C683" s="2"/>
      <c r="D683" s="2"/>
      <c r="E683" s="2"/>
      <c r="F683" s="2"/>
      <c r="G683" s="2"/>
      <c r="H683" s="2"/>
      <c r="I683" s="2"/>
    </row>
    <row r="684" spans="1:9" ht="16.5" customHeight="1">
      <c r="A684" s="40"/>
      <c r="B684" s="2"/>
      <c r="C684" s="2"/>
      <c r="D684" s="2"/>
      <c r="E684" s="2"/>
      <c r="F684" s="2"/>
      <c r="G684" s="2"/>
      <c r="H684" s="2"/>
      <c r="I684" s="2"/>
    </row>
    <row r="685" spans="1:9" ht="16.5" customHeight="1">
      <c r="A685" s="40"/>
      <c r="B685" s="2"/>
      <c r="C685" s="2"/>
      <c r="D685" s="2"/>
      <c r="E685" s="2"/>
      <c r="F685" s="2"/>
      <c r="G685" s="2"/>
      <c r="H685" s="2"/>
      <c r="I685" s="2"/>
    </row>
    <row r="686" spans="1:9" ht="16.5" customHeight="1">
      <c r="A686" s="40"/>
      <c r="B686" s="2"/>
      <c r="C686" s="2"/>
      <c r="D686" s="2"/>
      <c r="E686" s="2"/>
      <c r="F686" s="2"/>
      <c r="G686" s="2"/>
      <c r="H686" s="2"/>
      <c r="I686" s="2"/>
    </row>
    <row r="687" spans="1:9" ht="16.5" customHeight="1">
      <c r="A687" s="40"/>
      <c r="B687" s="2"/>
      <c r="C687" s="2"/>
      <c r="D687" s="2"/>
      <c r="E687" s="2"/>
      <c r="F687" s="2"/>
      <c r="G687" s="2"/>
      <c r="H687" s="2"/>
      <c r="I687" s="2"/>
    </row>
    <row r="688" spans="1:9" ht="16.5" customHeight="1">
      <c r="A688" s="40"/>
      <c r="B688" s="2"/>
      <c r="C688" s="2"/>
      <c r="D688" s="2"/>
      <c r="E688" s="2"/>
      <c r="F688" s="2"/>
      <c r="G688" s="2"/>
      <c r="H688" s="2"/>
      <c r="I688" s="2"/>
    </row>
    <row r="689" spans="1:9" ht="16.5" customHeight="1">
      <c r="A689" s="40"/>
      <c r="B689" s="2"/>
      <c r="C689" s="2"/>
      <c r="D689" s="2"/>
      <c r="E689" s="2"/>
      <c r="F689" s="2"/>
      <c r="G689" s="2"/>
      <c r="H689" s="2"/>
      <c r="I689" s="2"/>
    </row>
    <row r="690" spans="1:9" ht="16.5" customHeight="1">
      <c r="A690" s="40"/>
      <c r="B690" s="2"/>
      <c r="C690" s="2"/>
      <c r="D690" s="2"/>
      <c r="E690" s="2"/>
      <c r="F690" s="2"/>
      <c r="G690" s="2"/>
      <c r="H690" s="2"/>
      <c r="I690" s="2"/>
    </row>
    <row r="691" spans="1:9" ht="16.5" customHeight="1">
      <c r="A691" s="40"/>
      <c r="B691" s="2"/>
      <c r="C691" s="2"/>
      <c r="D691" s="2"/>
      <c r="E691" s="2"/>
      <c r="F691" s="2"/>
      <c r="G691" s="2"/>
      <c r="H691" s="2"/>
      <c r="I691" s="2"/>
    </row>
    <row r="692" spans="1:9" ht="16.5" customHeight="1">
      <c r="A692" s="40"/>
      <c r="B692" s="2"/>
      <c r="C692" s="2"/>
      <c r="D692" s="2"/>
      <c r="E692" s="2"/>
      <c r="F692" s="2"/>
      <c r="G692" s="2"/>
      <c r="H692" s="2"/>
      <c r="I692" s="2"/>
    </row>
    <row r="693" spans="1:9" ht="16.5" customHeight="1">
      <c r="A693" s="40"/>
      <c r="B693" s="2"/>
      <c r="C693" s="2"/>
      <c r="D693" s="2"/>
      <c r="E693" s="2"/>
      <c r="F693" s="2"/>
      <c r="G693" s="2"/>
      <c r="H693" s="2"/>
      <c r="I693" s="2"/>
    </row>
    <row r="694" spans="1:9" ht="16.5" customHeight="1">
      <c r="A694" s="40"/>
      <c r="B694" s="2"/>
      <c r="C694" s="2"/>
      <c r="D694" s="2"/>
      <c r="E694" s="2"/>
      <c r="F694" s="2"/>
      <c r="G694" s="2"/>
      <c r="H694" s="2"/>
      <c r="I694" s="2"/>
    </row>
    <row r="695" spans="1:9" ht="16.5" customHeight="1">
      <c r="A695" s="40"/>
      <c r="B695" s="2"/>
      <c r="C695" s="2"/>
      <c r="D695" s="2"/>
      <c r="E695" s="2"/>
      <c r="F695" s="2"/>
      <c r="G695" s="2"/>
      <c r="H695" s="2"/>
      <c r="I695" s="2"/>
    </row>
    <row r="696" spans="1:9" ht="16.5" customHeight="1">
      <c r="A696" s="40"/>
      <c r="B696" s="2"/>
      <c r="C696" s="2"/>
      <c r="D696" s="2"/>
      <c r="E696" s="2"/>
      <c r="F696" s="2"/>
      <c r="G696" s="2"/>
      <c r="H696" s="2"/>
      <c r="I696" s="2"/>
    </row>
    <row r="697" spans="1:9" ht="16.5" customHeight="1">
      <c r="A697" s="40"/>
      <c r="B697" s="2"/>
      <c r="C697" s="2"/>
      <c r="D697" s="2"/>
      <c r="E697" s="2"/>
      <c r="F697" s="2"/>
      <c r="G697" s="2"/>
      <c r="H697" s="2"/>
      <c r="I697" s="2"/>
    </row>
    <row r="698" spans="1:9" ht="16.5" customHeight="1">
      <c r="A698" s="40"/>
      <c r="B698" s="2"/>
      <c r="C698" s="2"/>
      <c r="D698" s="2"/>
      <c r="E698" s="2"/>
      <c r="F698" s="2"/>
      <c r="G698" s="2"/>
      <c r="H698" s="2"/>
      <c r="I698" s="2"/>
    </row>
    <row r="699" spans="1:9" ht="16.5" customHeight="1">
      <c r="A699" s="40"/>
      <c r="B699" s="2"/>
      <c r="C699" s="2"/>
      <c r="D699" s="2"/>
      <c r="E699" s="2"/>
      <c r="F699" s="2"/>
      <c r="G699" s="2"/>
      <c r="H699" s="2"/>
      <c r="I699" s="2"/>
    </row>
    <row r="700" spans="1:9" ht="16.5" customHeight="1">
      <c r="A700" s="40"/>
      <c r="B700" s="2"/>
      <c r="C700" s="2"/>
      <c r="D700" s="2"/>
      <c r="E700" s="2"/>
      <c r="F700" s="2"/>
      <c r="G700" s="2"/>
      <c r="H700" s="2"/>
      <c r="I700" s="2"/>
    </row>
    <row r="701" spans="1:9" ht="16.5" customHeight="1">
      <c r="A701" s="40"/>
      <c r="B701" s="2"/>
      <c r="C701" s="2"/>
      <c r="D701" s="2"/>
      <c r="E701" s="2"/>
      <c r="F701" s="2"/>
      <c r="G701" s="2"/>
      <c r="H701" s="2"/>
      <c r="I701" s="2"/>
    </row>
    <row r="702" spans="1:9" ht="16.5" customHeight="1">
      <c r="A702" s="40"/>
      <c r="B702" s="2"/>
      <c r="C702" s="2"/>
      <c r="D702" s="2"/>
      <c r="E702" s="2"/>
      <c r="F702" s="2"/>
      <c r="G702" s="2"/>
      <c r="H702" s="2"/>
      <c r="I702" s="2"/>
    </row>
    <row r="703" spans="1:9" ht="16.5" customHeight="1">
      <c r="A703" s="40"/>
      <c r="B703" s="2"/>
      <c r="C703" s="2"/>
      <c r="D703" s="2"/>
      <c r="E703" s="2"/>
      <c r="F703" s="2"/>
      <c r="G703" s="2"/>
      <c r="H703" s="2"/>
      <c r="I703" s="2"/>
    </row>
    <row r="704" spans="1:9" ht="16.5" customHeight="1">
      <c r="A704" s="40"/>
      <c r="B704" s="2"/>
      <c r="C704" s="2"/>
      <c r="D704" s="2"/>
      <c r="E704" s="2"/>
      <c r="F704" s="2"/>
      <c r="G704" s="2"/>
      <c r="H704" s="2"/>
      <c r="I704" s="2"/>
    </row>
    <row r="705" spans="1:9" ht="16.5" customHeight="1">
      <c r="A705" s="40"/>
      <c r="B705" s="2"/>
      <c r="C705" s="2"/>
      <c r="D705" s="2"/>
      <c r="E705" s="2"/>
      <c r="F705" s="2"/>
      <c r="G705" s="2"/>
      <c r="H705" s="2"/>
      <c r="I705" s="2"/>
    </row>
    <row r="706" spans="1:9" ht="16.5" customHeight="1">
      <c r="A706" s="40"/>
      <c r="B706" s="2"/>
      <c r="C706" s="2"/>
      <c r="D706" s="2"/>
      <c r="E706" s="2"/>
      <c r="F706" s="2"/>
      <c r="G706" s="2"/>
      <c r="H706" s="2"/>
      <c r="I706" s="2"/>
    </row>
    <row r="707" spans="1:9" ht="16.5" customHeight="1">
      <c r="A707" s="40"/>
      <c r="B707" s="2"/>
      <c r="C707" s="2"/>
      <c r="D707" s="2"/>
      <c r="E707" s="2"/>
      <c r="F707" s="2"/>
      <c r="G707" s="2"/>
      <c r="H707" s="2"/>
      <c r="I707" s="2"/>
    </row>
    <row r="708" spans="1:9" ht="16.5" customHeight="1">
      <c r="A708" s="40"/>
      <c r="B708" s="2"/>
      <c r="C708" s="2"/>
      <c r="D708" s="2"/>
      <c r="E708" s="2"/>
      <c r="F708" s="2"/>
      <c r="G708" s="2"/>
      <c r="H708" s="2"/>
      <c r="I708" s="2"/>
    </row>
    <row r="709" spans="1:9" ht="16.5" customHeight="1">
      <c r="A709" s="40"/>
      <c r="B709" s="2"/>
      <c r="C709" s="2"/>
      <c r="D709" s="2"/>
      <c r="E709" s="2"/>
      <c r="F709" s="2"/>
      <c r="G709" s="2"/>
      <c r="H709" s="2"/>
      <c r="I709" s="2"/>
    </row>
    <row r="710" spans="1:9" ht="16.5" customHeight="1">
      <c r="A710" s="40"/>
      <c r="B710" s="2"/>
      <c r="C710" s="2"/>
      <c r="D710" s="2"/>
      <c r="E710" s="2"/>
      <c r="F710" s="2"/>
      <c r="G710" s="2"/>
      <c r="H710" s="2"/>
      <c r="I710" s="2"/>
    </row>
    <row r="711" spans="1:9" ht="16.5" customHeight="1">
      <c r="A711" s="40"/>
      <c r="B711" s="2"/>
      <c r="C711" s="2"/>
      <c r="D711" s="2"/>
      <c r="E711" s="2"/>
      <c r="F711" s="2"/>
      <c r="G711" s="2"/>
      <c r="H711" s="2"/>
      <c r="I711" s="2"/>
    </row>
    <row r="712" spans="1:9" ht="16.5" customHeight="1">
      <c r="A712" s="40"/>
      <c r="B712" s="2"/>
      <c r="C712" s="2"/>
      <c r="D712" s="2"/>
      <c r="E712" s="2"/>
      <c r="F712" s="2"/>
      <c r="G712" s="2"/>
      <c r="H712" s="2"/>
      <c r="I712" s="2"/>
    </row>
    <row r="713" spans="1:9" ht="16.5" customHeight="1">
      <c r="A713" s="40"/>
      <c r="B713" s="2"/>
      <c r="C713" s="2"/>
      <c r="D713" s="2"/>
      <c r="E713" s="2"/>
      <c r="F713" s="2"/>
      <c r="G713" s="2"/>
      <c r="H713" s="2"/>
      <c r="I713" s="2"/>
    </row>
    <row r="714" spans="1:9" ht="16.5" customHeight="1">
      <c r="A714" s="40"/>
      <c r="B714" s="2"/>
      <c r="C714" s="2"/>
      <c r="D714" s="2"/>
      <c r="E714" s="2"/>
      <c r="F714" s="2"/>
      <c r="G714" s="2"/>
      <c r="H714" s="2"/>
      <c r="I714" s="2"/>
    </row>
    <row r="715" spans="1:9" ht="16.5" customHeight="1">
      <c r="A715" s="40"/>
      <c r="B715" s="2"/>
      <c r="C715" s="2"/>
      <c r="D715" s="2"/>
      <c r="E715" s="2"/>
      <c r="F715" s="2"/>
      <c r="G715" s="2"/>
      <c r="H715" s="2"/>
      <c r="I715" s="2"/>
    </row>
    <row r="716" spans="1:9" ht="16.5" customHeight="1">
      <c r="A716" s="40"/>
      <c r="B716" s="2"/>
      <c r="C716" s="2"/>
      <c r="D716" s="2"/>
      <c r="E716" s="2"/>
      <c r="F716" s="2"/>
      <c r="G716" s="2"/>
      <c r="H716" s="2"/>
      <c r="I716" s="2"/>
    </row>
    <row r="717" spans="1:9" ht="16.5" customHeight="1">
      <c r="A717" s="40"/>
      <c r="B717" s="2"/>
      <c r="C717" s="2"/>
      <c r="D717" s="2"/>
      <c r="E717" s="2"/>
      <c r="F717" s="2"/>
      <c r="G717" s="2"/>
      <c r="H717" s="2"/>
      <c r="I717" s="2"/>
    </row>
    <row r="718" spans="1:9" ht="16.5" customHeight="1">
      <c r="A718" s="40"/>
      <c r="B718" s="2"/>
      <c r="C718" s="2"/>
      <c r="D718" s="2"/>
      <c r="E718" s="2"/>
      <c r="F718" s="2"/>
      <c r="G718" s="2"/>
      <c r="H718" s="2"/>
      <c r="I718" s="2"/>
    </row>
    <row r="719" spans="1:9" ht="16.5" customHeight="1">
      <c r="A719" s="40"/>
      <c r="B719" s="2"/>
      <c r="C719" s="2"/>
      <c r="D719" s="2"/>
      <c r="E719" s="2"/>
      <c r="F719" s="2"/>
      <c r="G719" s="2"/>
      <c r="H719" s="2"/>
      <c r="I719" s="2"/>
    </row>
    <row r="720" spans="1:9" ht="16.5" customHeight="1">
      <c r="A720" s="40"/>
      <c r="B720" s="2"/>
      <c r="C720" s="2"/>
      <c r="D720" s="2"/>
      <c r="E720" s="2"/>
      <c r="F720" s="2"/>
      <c r="G720" s="2"/>
      <c r="H720" s="2"/>
      <c r="I720" s="2"/>
    </row>
    <row r="721" spans="1:9" ht="16.5" customHeight="1">
      <c r="A721" s="40"/>
      <c r="B721" s="2"/>
      <c r="C721" s="2"/>
      <c r="D721" s="2"/>
      <c r="E721" s="2"/>
      <c r="F721" s="2"/>
      <c r="G721" s="2"/>
      <c r="H721" s="2"/>
      <c r="I721" s="2"/>
    </row>
    <row r="722" spans="1:9" ht="16.5" customHeight="1">
      <c r="A722" s="40"/>
      <c r="B722" s="2"/>
      <c r="C722" s="2"/>
      <c r="D722" s="2"/>
      <c r="E722" s="2"/>
      <c r="F722" s="2"/>
      <c r="G722" s="2"/>
      <c r="H722" s="2"/>
      <c r="I722" s="2"/>
    </row>
    <row r="723" spans="1:9" ht="16.5" customHeight="1">
      <c r="A723" s="40"/>
      <c r="B723" s="2"/>
      <c r="C723" s="2"/>
      <c r="D723" s="2"/>
      <c r="E723" s="2"/>
      <c r="F723" s="2"/>
      <c r="G723" s="2"/>
      <c r="H723" s="2"/>
      <c r="I723" s="2"/>
    </row>
    <row r="724" spans="1:9" ht="16.5" customHeight="1">
      <c r="A724" s="40"/>
      <c r="B724" s="2"/>
      <c r="C724" s="2"/>
      <c r="D724" s="2"/>
      <c r="E724" s="2"/>
      <c r="F724" s="2"/>
      <c r="G724" s="2"/>
      <c r="H724" s="2"/>
      <c r="I724" s="2"/>
    </row>
    <row r="725" spans="1:9" ht="16.5" customHeight="1">
      <c r="A725" s="40"/>
      <c r="B725" s="2"/>
      <c r="C725" s="2"/>
      <c r="D725" s="2"/>
      <c r="E725" s="2"/>
      <c r="F725" s="2"/>
      <c r="G725" s="2"/>
      <c r="H725" s="2"/>
      <c r="I725" s="2"/>
    </row>
    <row r="726" spans="1:9" ht="16.5" customHeight="1">
      <c r="A726" s="40"/>
      <c r="B726" s="2"/>
      <c r="C726" s="2"/>
      <c r="D726" s="2"/>
      <c r="E726" s="2"/>
      <c r="F726" s="2"/>
      <c r="G726" s="2"/>
      <c r="H726" s="2"/>
      <c r="I726" s="2"/>
    </row>
    <row r="727" spans="1:9" ht="16.5" customHeight="1">
      <c r="A727" s="40"/>
      <c r="B727" s="2"/>
      <c r="C727" s="2"/>
      <c r="D727" s="2"/>
      <c r="E727" s="2"/>
      <c r="F727" s="2"/>
      <c r="G727" s="2"/>
      <c r="H727" s="2"/>
      <c r="I727" s="2"/>
    </row>
    <row r="728" spans="1:9" ht="16.5" customHeight="1">
      <c r="A728" s="40"/>
      <c r="B728" s="2"/>
      <c r="C728" s="2"/>
      <c r="D728" s="2"/>
      <c r="E728" s="2"/>
      <c r="F728" s="2"/>
      <c r="G728" s="2"/>
      <c r="H728" s="2"/>
      <c r="I728" s="2"/>
    </row>
    <row r="729" spans="1:9" ht="16.5" customHeight="1">
      <c r="A729" s="40"/>
      <c r="B729" s="2"/>
      <c r="C729" s="2"/>
      <c r="D729" s="2"/>
      <c r="E729" s="2"/>
      <c r="F729" s="2"/>
      <c r="G729" s="2"/>
      <c r="H729" s="2"/>
      <c r="I729" s="2"/>
    </row>
    <row r="730" spans="1:9" ht="16.5" customHeight="1">
      <c r="A730" s="40"/>
      <c r="B730" s="2"/>
      <c r="C730" s="2"/>
      <c r="D730" s="2"/>
      <c r="E730" s="2"/>
      <c r="F730" s="2"/>
      <c r="G730" s="2"/>
      <c r="H730" s="2"/>
      <c r="I730" s="2"/>
    </row>
    <row r="731" spans="1:9" ht="16.5" customHeight="1">
      <c r="A731" s="40"/>
      <c r="B731" s="2"/>
      <c r="C731" s="2"/>
      <c r="D731" s="2"/>
      <c r="E731" s="2"/>
      <c r="F731" s="2"/>
      <c r="G731" s="2"/>
      <c r="H731" s="2"/>
      <c r="I731" s="2"/>
    </row>
    <row r="732" spans="1:9" ht="16.5" customHeight="1">
      <c r="A732" s="40"/>
      <c r="B732" s="2"/>
      <c r="C732" s="2"/>
      <c r="D732" s="2"/>
      <c r="E732" s="2"/>
      <c r="F732" s="2"/>
      <c r="G732" s="2"/>
      <c r="H732" s="2"/>
      <c r="I732" s="2"/>
    </row>
    <row r="733" spans="1:9" ht="16.5" customHeight="1">
      <c r="A733" s="40"/>
      <c r="B733" s="2"/>
      <c r="C733" s="2"/>
      <c r="D733" s="2"/>
      <c r="E733" s="2"/>
      <c r="F733" s="2"/>
      <c r="G733" s="2"/>
      <c r="H733" s="2"/>
      <c r="I733" s="2"/>
    </row>
    <row r="734" spans="1:9" ht="16.5" customHeight="1">
      <c r="A734" s="40"/>
      <c r="B734" s="2"/>
      <c r="C734" s="2"/>
      <c r="D734" s="2"/>
      <c r="E734" s="2"/>
      <c r="F734" s="2"/>
      <c r="G734" s="2"/>
      <c r="H734" s="2"/>
      <c r="I734" s="2"/>
    </row>
    <row r="735" spans="1:9" ht="16.5" customHeight="1">
      <c r="A735" s="40"/>
      <c r="B735" s="2"/>
      <c r="C735" s="2"/>
      <c r="D735" s="2"/>
      <c r="E735" s="2"/>
      <c r="F735" s="2"/>
      <c r="G735" s="2"/>
      <c r="H735" s="2"/>
      <c r="I735" s="2"/>
    </row>
    <row r="736" spans="1:9" ht="16.5" customHeight="1">
      <c r="A736" s="40"/>
      <c r="B736" s="2"/>
      <c r="C736" s="2"/>
      <c r="D736" s="2"/>
      <c r="E736" s="2"/>
      <c r="F736" s="2"/>
      <c r="G736" s="2"/>
      <c r="H736" s="2"/>
      <c r="I736" s="2"/>
    </row>
    <row r="737" spans="1:9" ht="16.5" customHeight="1">
      <c r="A737" s="40"/>
      <c r="B737" s="2"/>
      <c r="C737" s="2"/>
      <c r="D737" s="2"/>
      <c r="E737" s="2"/>
      <c r="F737" s="2"/>
      <c r="G737" s="2"/>
      <c r="H737" s="2"/>
      <c r="I737" s="2"/>
    </row>
    <row r="738" spans="1:9" ht="16.5" customHeight="1">
      <c r="A738" s="40"/>
      <c r="B738" s="2"/>
      <c r="C738" s="2"/>
      <c r="D738" s="2"/>
      <c r="E738" s="2"/>
      <c r="F738" s="2"/>
      <c r="G738" s="2"/>
      <c r="H738" s="2"/>
      <c r="I738" s="2"/>
    </row>
    <row r="739" spans="1:9" ht="16.5" customHeight="1">
      <c r="A739" s="40"/>
      <c r="B739" s="2"/>
      <c r="C739" s="2"/>
      <c r="D739" s="2"/>
      <c r="E739" s="2"/>
      <c r="F739" s="2"/>
      <c r="G739" s="2"/>
      <c r="H739" s="2"/>
      <c r="I739" s="2"/>
    </row>
    <row r="740" spans="1:9" ht="16.5" customHeight="1">
      <c r="A740" s="40"/>
      <c r="B740" s="2"/>
      <c r="C740" s="2"/>
      <c r="D740" s="2"/>
      <c r="E740" s="2"/>
      <c r="F740" s="2"/>
      <c r="G740" s="2"/>
      <c r="H740" s="2"/>
      <c r="I740" s="2"/>
    </row>
    <row r="741" spans="1:9" ht="16.5" customHeight="1">
      <c r="A741" s="40"/>
      <c r="B741" s="2"/>
      <c r="C741" s="2"/>
      <c r="D741" s="2"/>
      <c r="E741" s="2"/>
      <c r="F741" s="2"/>
      <c r="G741" s="2"/>
      <c r="H741" s="2"/>
      <c r="I741" s="2"/>
    </row>
    <row r="742" spans="1:9" ht="16.5" customHeight="1">
      <c r="A742" s="40"/>
      <c r="B742" s="2"/>
      <c r="C742" s="2"/>
      <c r="D742" s="2"/>
      <c r="E742" s="2"/>
      <c r="F742" s="2"/>
      <c r="G742" s="2"/>
      <c r="H742" s="2"/>
      <c r="I742" s="2"/>
    </row>
    <row r="743" spans="1:9" ht="16.5" customHeight="1">
      <c r="A743" s="40"/>
      <c r="B743" s="2"/>
      <c r="C743" s="2"/>
      <c r="D743" s="2"/>
      <c r="E743" s="2"/>
      <c r="F743" s="2"/>
      <c r="G743" s="2"/>
      <c r="H743" s="2"/>
      <c r="I743" s="2"/>
    </row>
    <row r="744" spans="1:9" ht="16.5" customHeight="1">
      <c r="A744" s="40"/>
      <c r="B744" s="2"/>
      <c r="C744" s="2"/>
      <c r="D744" s="2"/>
      <c r="E744" s="2"/>
      <c r="F744" s="2"/>
      <c r="G744" s="2"/>
      <c r="H744" s="2"/>
      <c r="I744" s="2"/>
    </row>
    <row r="745" spans="1:9" ht="16.5" customHeight="1">
      <c r="A745" s="40"/>
      <c r="B745" s="2"/>
      <c r="C745" s="2"/>
      <c r="D745" s="2"/>
      <c r="E745" s="2"/>
      <c r="F745" s="2"/>
      <c r="G745" s="2"/>
      <c r="H745" s="2"/>
      <c r="I745" s="2"/>
    </row>
    <row r="746" spans="1:9" ht="16.5" customHeight="1">
      <c r="A746" s="40"/>
      <c r="B746" s="2"/>
      <c r="C746" s="2"/>
      <c r="D746" s="2"/>
      <c r="E746" s="2"/>
      <c r="F746" s="2"/>
      <c r="G746" s="2"/>
      <c r="H746" s="2"/>
      <c r="I746" s="2"/>
    </row>
    <row r="747" spans="1:9" ht="16.5" customHeight="1">
      <c r="A747" s="40"/>
      <c r="B747" s="2"/>
      <c r="C747" s="2"/>
      <c r="D747" s="2"/>
      <c r="E747" s="2"/>
      <c r="F747" s="2"/>
      <c r="G747" s="2"/>
      <c r="H747" s="2"/>
      <c r="I747" s="2"/>
    </row>
    <row r="748" spans="1:9" ht="16.5" customHeight="1">
      <c r="A748" s="40"/>
      <c r="B748" s="2"/>
      <c r="C748" s="2"/>
      <c r="D748" s="2"/>
      <c r="E748" s="2"/>
      <c r="F748" s="2"/>
      <c r="G748" s="2"/>
      <c r="H748" s="2"/>
      <c r="I748" s="2"/>
    </row>
    <row r="749" spans="1:9" ht="16.5" customHeight="1">
      <c r="A749" s="40"/>
      <c r="B749" s="2"/>
      <c r="C749" s="2"/>
      <c r="D749" s="2"/>
      <c r="E749" s="2"/>
      <c r="F749" s="2"/>
      <c r="G749" s="2"/>
      <c r="H749" s="2"/>
      <c r="I749" s="2"/>
    </row>
    <row r="750" spans="1:9" ht="16.5" customHeight="1">
      <c r="A750" s="40"/>
      <c r="B750" s="2"/>
      <c r="C750" s="2"/>
      <c r="D750" s="2"/>
      <c r="E750" s="2"/>
      <c r="F750" s="2"/>
      <c r="G750" s="2"/>
      <c r="H750" s="2"/>
      <c r="I750" s="2"/>
    </row>
    <row r="751" spans="1:9" ht="16.5" customHeight="1">
      <c r="A751" s="40"/>
      <c r="B751" s="2"/>
      <c r="C751" s="2"/>
      <c r="D751" s="2"/>
      <c r="E751" s="2"/>
      <c r="F751" s="2"/>
      <c r="G751" s="2"/>
      <c r="H751" s="2"/>
      <c r="I751" s="2"/>
    </row>
    <row r="752" spans="1:9" ht="16.5" customHeight="1">
      <c r="A752" s="40"/>
      <c r="B752" s="2"/>
      <c r="C752" s="2"/>
      <c r="D752" s="2"/>
      <c r="E752" s="2"/>
      <c r="F752" s="2"/>
      <c r="G752" s="2"/>
      <c r="H752" s="2"/>
      <c r="I752" s="2"/>
    </row>
    <row r="753" spans="1:9" ht="16.5" customHeight="1">
      <c r="A753" s="40"/>
      <c r="B753" s="2"/>
      <c r="C753" s="2"/>
      <c r="D753" s="2"/>
      <c r="E753" s="2"/>
      <c r="F753" s="2"/>
      <c r="G753" s="2"/>
      <c r="H753" s="2"/>
      <c r="I753" s="2"/>
    </row>
    <row r="754" spans="1:9" ht="16.5" customHeight="1">
      <c r="A754" s="40"/>
      <c r="B754" s="2"/>
      <c r="C754" s="2"/>
      <c r="D754" s="2"/>
      <c r="E754" s="2"/>
      <c r="F754" s="2"/>
      <c r="G754" s="2"/>
      <c r="H754" s="2"/>
      <c r="I754" s="2"/>
    </row>
    <row r="755" spans="1:9" ht="16.5" customHeight="1">
      <c r="A755" s="40"/>
      <c r="B755" s="2"/>
      <c r="C755" s="2"/>
      <c r="D755" s="2"/>
      <c r="E755" s="2"/>
      <c r="F755" s="2"/>
      <c r="G755" s="2"/>
      <c r="H755" s="2"/>
      <c r="I755" s="2"/>
    </row>
    <row r="756" spans="1:9" ht="16.5" customHeight="1">
      <c r="A756" s="40"/>
      <c r="B756" s="2"/>
      <c r="C756" s="2"/>
      <c r="D756" s="2"/>
      <c r="E756" s="2"/>
      <c r="F756" s="2"/>
      <c r="G756" s="2"/>
      <c r="H756" s="2"/>
      <c r="I756" s="2"/>
    </row>
    <row r="757" spans="1:9" ht="16.5" customHeight="1">
      <c r="A757" s="40"/>
      <c r="B757" s="2"/>
      <c r="C757" s="2"/>
      <c r="D757" s="2"/>
      <c r="E757" s="2"/>
      <c r="F757" s="2"/>
      <c r="G757" s="2"/>
      <c r="H757" s="2"/>
      <c r="I757" s="2"/>
    </row>
    <row r="758" spans="1:9" ht="16.5" customHeight="1">
      <c r="A758" s="40"/>
      <c r="B758" s="2"/>
      <c r="C758" s="2"/>
      <c r="D758" s="2"/>
      <c r="E758" s="2"/>
      <c r="F758" s="2"/>
      <c r="G758" s="2"/>
      <c r="H758" s="2"/>
      <c r="I758" s="2"/>
    </row>
    <row r="759" spans="1:9" ht="16.5" customHeight="1">
      <c r="A759" s="40"/>
      <c r="B759" s="2"/>
      <c r="C759" s="2"/>
      <c r="D759" s="2"/>
      <c r="E759" s="2"/>
      <c r="F759" s="2"/>
      <c r="G759" s="2"/>
      <c r="H759" s="2"/>
      <c r="I759" s="2"/>
    </row>
    <row r="760" spans="1:9" ht="16.5" customHeight="1">
      <c r="A760" s="40"/>
      <c r="B760" s="2"/>
      <c r="C760" s="2"/>
      <c r="D760" s="2"/>
      <c r="E760" s="2"/>
      <c r="F760" s="2"/>
      <c r="G760" s="2"/>
      <c r="H760" s="2"/>
      <c r="I760" s="2"/>
    </row>
    <row r="761" spans="1:9" ht="16.5" customHeight="1">
      <c r="A761" s="40"/>
      <c r="B761" s="2"/>
      <c r="C761" s="2"/>
      <c r="D761" s="2"/>
      <c r="E761" s="2"/>
      <c r="F761" s="2"/>
      <c r="G761" s="2"/>
      <c r="H761" s="2"/>
      <c r="I761" s="2"/>
    </row>
    <row r="762" spans="1:9" ht="16.5" customHeight="1">
      <c r="A762" s="40"/>
      <c r="B762" s="2"/>
      <c r="C762" s="2"/>
      <c r="D762" s="2"/>
      <c r="E762" s="2"/>
      <c r="F762" s="2"/>
      <c r="G762" s="2"/>
      <c r="H762" s="2"/>
      <c r="I762" s="2"/>
    </row>
    <row r="763" spans="1:9" ht="16.5" customHeight="1">
      <c r="A763" s="40"/>
      <c r="B763" s="2"/>
      <c r="C763" s="2"/>
      <c r="D763" s="2"/>
      <c r="E763" s="2"/>
      <c r="F763" s="2"/>
      <c r="G763" s="2"/>
      <c r="H763" s="2"/>
      <c r="I763" s="2"/>
    </row>
    <row r="764" spans="1:9" ht="16.5" customHeight="1">
      <c r="A764" s="40"/>
      <c r="B764" s="2"/>
      <c r="C764" s="2"/>
      <c r="D764" s="2"/>
      <c r="E764" s="2"/>
      <c r="F764" s="2"/>
      <c r="G764" s="2"/>
      <c r="H764" s="2"/>
      <c r="I764" s="2"/>
    </row>
    <row r="765" spans="1:9" ht="16.5" customHeight="1">
      <c r="A765" s="40"/>
      <c r="B765" s="2"/>
      <c r="C765" s="2"/>
      <c r="D765" s="2"/>
      <c r="E765" s="2"/>
      <c r="F765" s="2"/>
      <c r="G765" s="2"/>
      <c r="H765" s="2"/>
      <c r="I765" s="2"/>
    </row>
    <row r="766" spans="1:9" ht="16.5" customHeight="1">
      <c r="A766" s="40"/>
      <c r="B766" s="2"/>
      <c r="C766" s="2"/>
      <c r="D766" s="2"/>
      <c r="E766" s="2"/>
      <c r="F766" s="2"/>
      <c r="G766" s="2"/>
      <c r="H766" s="2"/>
      <c r="I766" s="2"/>
    </row>
    <row r="767" spans="1:9" ht="16.5" customHeight="1">
      <c r="A767" s="40"/>
      <c r="B767" s="2"/>
      <c r="C767" s="2"/>
      <c r="D767" s="2"/>
      <c r="E767" s="2"/>
      <c r="F767" s="2"/>
      <c r="G767" s="2"/>
      <c r="H767" s="2"/>
      <c r="I767" s="2"/>
    </row>
    <row r="768" spans="1:9" ht="16.5" customHeight="1">
      <c r="A768" s="40"/>
      <c r="B768" s="2"/>
      <c r="C768" s="2"/>
      <c r="D768" s="2"/>
      <c r="E768" s="2"/>
      <c r="F768" s="2"/>
      <c r="G768" s="2"/>
      <c r="H768" s="2"/>
      <c r="I768" s="2"/>
    </row>
    <row r="769" spans="1:9" ht="16.5" customHeight="1">
      <c r="A769" s="40"/>
      <c r="B769" s="2"/>
      <c r="C769" s="2"/>
      <c r="D769" s="2"/>
      <c r="E769" s="2"/>
      <c r="F769" s="2"/>
      <c r="G769" s="2"/>
      <c r="H769" s="2"/>
      <c r="I769" s="2"/>
    </row>
    <row r="770" spans="1:9" ht="16.5" customHeight="1">
      <c r="A770" s="40"/>
      <c r="B770" s="2"/>
      <c r="C770" s="2"/>
      <c r="D770" s="2"/>
      <c r="E770" s="2"/>
      <c r="F770" s="2"/>
      <c r="G770" s="2"/>
      <c r="H770" s="2"/>
      <c r="I770" s="2"/>
    </row>
    <row r="771" spans="1:9" ht="16.5" customHeight="1">
      <c r="A771" s="40"/>
      <c r="B771" s="2"/>
      <c r="C771" s="2"/>
      <c r="D771" s="2"/>
      <c r="E771" s="2"/>
      <c r="F771" s="2"/>
      <c r="G771" s="2"/>
      <c r="H771" s="2"/>
      <c r="I771" s="2"/>
    </row>
    <row r="772" spans="1:9" ht="16.5" customHeight="1">
      <c r="A772" s="40"/>
      <c r="B772" s="2"/>
      <c r="C772" s="2"/>
      <c r="D772" s="2"/>
      <c r="E772" s="2"/>
      <c r="F772" s="2"/>
      <c r="G772" s="2"/>
      <c r="H772" s="2"/>
      <c r="I772" s="2"/>
    </row>
    <row r="773" spans="1:9" ht="16.5" customHeight="1">
      <c r="A773" s="40"/>
      <c r="B773" s="2"/>
      <c r="C773" s="2"/>
      <c r="D773" s="2"/>
      <c r="E773" s="2"/>
      <c r="F773" s="2"/>
      <c r="G773" s="2"/>
      <c r="H773" s="2"/>
      <c r="I773" s="2"/>
    </row>
    <row r="774" spans="1:9" ht="16.5" customHeight="1">
      <c r="A774" s="40"/>
      <c r="B774" s="2"/>
      <c r="C774" s="2"/>
      <c r="D774" s="2"/>
      <c r="E774" s="2"/>
      <c r="F774" s="2"/>
      <c r="G774" s="2"/>
      <c r="H774" s="2"/>
      <c r="I774" s="2"/>
    </row>
    <row r="775" spans="1:9" ht="16.5" customHeight="1">
      <c r="A775" s="40"/>
      <c r="B775" s="2"/>
      <c r="C775" s="2"/>
      <c r="D775" s="2"/>
      <c r="E775" s="2"/>
      <c r="F775" s="2"/>
      <c r="G775" s="2"/>
      <c r="H775" s="2"/>
      <c r="I775" s="2"/>
    </row>
    <row r="776" spans="1:9" ht="16.5" customHeight="1">
      <c r="A776" s="40"/>
      <c r="B776" s="2"/>
      <c r="C776" s="2"/>
      <c r="D776" s="2"/>
      <c r="E776" s="2"/>
      <c r="F776" s="2"/>
      <c r="G776" s="2"/>
      <c r="H776" s="2"/>
      <c r="I776" s="2"/>
    </row>
    <row r="777" spans="1:9" ht="16.5" customHeight="1">
      <c r="A777" s="40"/>
      <c r="B777" s="2"/>
      <c r="C777" s="2"/>
      <c r="D777" s="2"/>
      <c r="E777" s="2"/>
      <c r="F777" s="2"/>
      <c r="G777" s="2"/>
      <c r="H777" s="2"/>
      <c r="I777" s="2"/>
    </row>
    <row r="778" spans="1:9" ht="16.5" customHeight="1">
      <c r="A778" s="40"/>
      <c r="B778" s="2"/>
      <c r="C778" s="2"/>
      <c r="D778" s="2"/>
      <c r="E778" s="2"/>
      <c r="F778" s="2"/>
      <c r="G778" s="2"/>
      <c r="H778" s="2"/>
      <c r="I778" s="2"/>
    </row>
    <row r="779" spans="1:9" ht="16.5" customHeight="1">
      <c r="A779" s="40"/>
      <c r="B779" s="2"/>
      <c r="C779" s="2"/>
      <c r="D779" s="2"/>
      <c r="E779" s="2"/>
      <c r="F779" s="2"/>
      <c r="G779" s="2"/>
      <c r="H779" s="2"/>
      <c r="I779" s="2"/>
    </row>
    <row r="780" spans="1:9" ht="16.5" customHeight="1">
      <c r="A780" s="40"/>
      <c r="B780" s="2"/>
      <c r="C780" s="2"/>
      <c r="D780" s="2"/>
      <c r="E780" s="2"/>
      <c r="F780" s="2"/>
      <c r="G780" s="2"/>
      <c r="H780" s="2"/>
      <c r="I780" s="2"/>
    </row>
    <row r="781" spans="1:9" ht="16.5" customHeight="1">
      <c r="A781" s="40"/>
      <c r="B781" s="2"/>
      <c r="C781" s="2"/>
      <c r="D781" s="2"/>
      <c r="E781" s="2"/>
      <c r="F781" s="2"/>
      <c r="G781" s="2"/>
      <c r="H781" s="2"/>
      <c r="I781" s="2"/>
    </row>
    <row r="782" spans="1:9" ht="16.5" customHeight="1">
      <c r="A782" s="40"/>
      <c r="B782" s="2"/>
      <c r="C782" s="2"/>
      <c r="D782" s="2"/>
      <c r="E782" s="2"/>
      <c r="F782" s="2"/>
      <c r="G782" s="2"/>
      <c r="H782" s="2"/>
      <c r="I782" s="2"/>
    </row>
    <row r="783" spans="1:9" ht="16.5" customHeight="1">
      <c r="A783" s="40"/>
      <c r="B783" s="2"/>
      <c r="C783" s="2"/>
      <c r="D783" s="2"/>
      <c r="E783" s="2"/>
      <c r="F783" s="2"/>
      <c r="G783" s="2"/>
      <c r="H783" s="2"/>
      <c r="I783" s="2"/>
    </row>
    <row r="784" spans="1:9" ht="16.5" customHeight="1">
      <c r="A784" s="40"/>
      <c r="B784" s="2"/>
      <c r="C784" s="2"/>
      <c r="D784" s="2"/>
      <c r="E784" s="2"/>
      <c r="F784" s="2"/>
      <c r="G784" s="2"/>
      <c r="H784" s="2"/>
      <c r="I784" s="2"/>
    </row>
    <row r="785" spans="1:9" ht="16.5" customHeight="1">
      <c r="A785" s="40"/>
      <c r="B785" s="2"/>
      <c r="C785" s="2"/>
      <c r="D785" s="2"/>
      <c r="E785" s="2"/>
      <c r="F785" s="2"/>
      <c r="G785" s="2"/>
      <c r="H785" s="2"/>
      <c r="I785" s="2"/>
    </row>
    <row r="786" spans="1:9" ht="16.5" customHeight="1">
      <c r="A786" s="40"/>
      <c r="B786" s="2"/>
      <c r="C786" s="2"/>
      <c r="D786" s="2"/>
      <c r="E786" s="2"/>
      <c r="F786" s="2"/>
      <c r="G786" s="2"/>
      <c r="H786" s="2"/>
      <c r="I786" s="2"/>
    </row>
    <row r="787" spans="1:9" ht="16.5" customHeight="1">
      <c r="A787" s="40"/>
      <c r="B787" s="2"/>
      <c r="C787" s="2"/>
      <c r="D787" s="2"/>
      <c r="E787" s="2"/>
      <c r="F787" s="2"/>
      <c r="G787" s="2"/>
      <c r="H787" s="2"/>
      <c r="I787" s="2"/>
    </row>
    <row r="788" spans="1:9" ht="16.5" customHeight="1">
      <c r="A788" s="40"/>
      <c r="B788" s="2"/>
      <c r="C788" s="2"/>
      <c r="D788" s="2"/>
      <c r="E788" s="2"/>
      <c r="F788" s="2"/>
      <c r="G788" s="2"/>
      <c r="H788" s="2"/>
      <c r="I788" s="2"/>
    </row>
    <row r="789" spans="1:9" ht="16.5" customHeight="1">
      <c r="A789" s="40"/>
      <c r="B789" s="2"/>
      <c r="C789" s="2"/>
      <c r="D789" s="2"/>
      <c r="E789" s="2"/>
      <c r="F789" s="2"/>
      <c r="G789" s="2"/>
      <c r="H789" s="2"/>
      <c r="I789" s="2"/>
    </row>
    <row r="790" spans="1:9" ht="16.5" customHeight="1">
      <c r="A790" s="40"/>
      <c r="B790" s="2"/>
      <c r="C790" s="2"/>
      <c r="D790" s="2"/>
      <c r="E790" s="2"/>
      <c r="F790" s="2"/>
      <c r="G790" s="2"/>
      <c r="H790" s="2"/>
      <c r="I790" s="2"/>
    </row>
    <row r="791" spans="1:9" ht="16.5" customHeight="1">
      <c r="A791" s="40"/>
      <c r="B791" s="2"/>
      <c r="C791" s="2"/>
      <c r="D791" s="2"/>
      <c r="E791" s="2"/>
      <c r="F791" s="2"/>
      <c r="G791" s="2"/>
      <c r="H791" s="2"/>
      <c r="I791" s="2"/>
    </row>
    <row r="792" spans="1:9" ht="16.5" customHeight="1">
      <c r="A792" s="40"/>
      <c r="B792" s="2"/>
      <c r="C792" s="2"/>
      <c r="D792" s="2"/>
      <c r="E792" s="2"/>
      <c r="F792" s="2"/>
      <c r="G792" s="2"/>
      <c r="H792" s="2"/>
      <c r="I792" s="2"/>
    </row>
    <row r="793" spans="1:9" ht="16.5" customHeight="1">
      <c r="A793" s="40"/>
      <c r="B793" s="2"/>
      <c r="C793" s="2"/>
      <c r="D793" s="2"/>
      <c r="E793" s="2"/>
      <c r="F793" s="2"/>
      <c r="G793" s="2"/>
      <c r="H793" s="2"/>
      <c r="I793" s="2"/>
    </row>
    <row r="794" spans="1:9" ht="16.5" customHeight="1">
      <c r="A794" s="40"/>
      <c r="B794" s="2"/>
      <c r="C794" s="2"/>
      <c r="D794" s="2"/>
      <c r="E794" s="2"/>
      <c r="F794" s="2"/>
      <c r="G794" s="2"/>
      <c r="H794" s="2"/>
      <c r="I794" s="2"/>
    </row>
    <row r="795" spans="1:9" ht="16.5" customHeight="1">
      <c r="A795" s="40"/>
      <c r="B795" s="2"/>
      <c r="C795" s="2"/>
      <c r="D795" s="2"/>
      <c r="E795" s="2"/>
      <c r="F795" s="2"/>
      <c r="G795" s="2"/>
      <c r="H795" s="2"/>
      <c r="I795" s="2"/>
    </row>
    <row r="796" spans="1:9" ht="16.5" customHeight="1">
      <c r="A796" s="40"/>
      <c r="B796" s="2"/>
      <c r="C796" s="2"/>
      <c r="D796" s="2"/>
      <c r="E796" s="2"/>
      <c r="F796" s="2"/>
      <c r="G796" s="2"/>
      <c r="H796" s="2"/>
      <c r="I796" s="2"/>
    </row>
    <row r="797" spans="1:9" ht="16.5" customHeight="1">
      <c r="A797" s="40"/>
      <c r="B797" s="2"/>
      <c r="C797" s="2"/>
      <c r="D797" s="2"/>
      <c r="E797" s="2"/>
      <c r="F797" s="2"/>
      <c r="G797" s="2"/>
      <c r="H797" s="2"/>
      <c r="I797" s="2"/>
    </row>
    <row r="798" spans="1:9" ht="16.5" customHeight="1">
      <c r="A798" s="40"/>
      <c r="B798" s="2"/>
      <c r="C798" s="2"/>
      <c r="D798" s="2"/>
      <c r="E798" s="2"/>
      <c r="F798" s="2"/>
      <c r="G798" s="2"/>
      <c r="H798" s="2"/>
      <c r="I798" s="2"/>
    </row>
    <row r="799" spans="1:9" ht="16.5" customHeight="1">
      <c r="A799" s="40"/>
      <c r="B799" s="2"/>
      <c r="C799" s="2"/>
      <c r="D799" s="2"/>
      <c r="E799" s="2"/>
      <c r="F799" s="2"/>
      <c r="G799" s="2"/>
      <c r="H799" s="2"/>
      <c r="I799" s="2"/>
    </row>
    <row r="800" spans="1:9" ht="16.5" customHeight="1">
      <c r="A800" s="40"/>
      <c r="B800" s="2"/>
      <c r="C800" s="2"/>
      <c r="D800" s="2"/>
      <c r="E800" s="2"/>
      <c r="F800" s="2"/>
      <c r="G800" s="2"/>
      <c r="H800" s="2"/>
      <c r="I800" s="2"/>
    </row>
    <row r="801" spans="1:9" ht="16.5" customHeight="1">
      <c r="A801" s="40"/>
      <c r="B801" s="2"/>
      <c r="C801" s="2"/>
      <c r="D801" s="2"/>
      <c r="E801" s="2"/>
      <c r="F801" s="2"/>
      <c r="G801" s="2"/>
      <c r="H801" s="2"/>
      <c r="I801" s="2"/>
    </row>
    <row r="802" spans="1:9" ht="16.5" customHeight="1">
      <c r="A802" s="40"/>
      <c r="B802" s="2"/>
      <c r="C802" s="2"/>
      <c r="D802" s="2"/>
      <c r="E802" s="2"/>
      <c r="F802" s="2"/>
      <c r="G802" s="2"/>
      <c r="H802" s="2"/>
      <c r="I802" s="2"/>
    </row>
    <row r="803" spans="1:9" ht="16.5" customHeight="1">
      <c r="A803" s="40"/>
      <c r="B803" s="2"/>
      <c r="C803" s="2"/>
      <c r="D803" s="2"/>
      <c r="E803" s="2"/>
      <c r="F803" s="2"/>
      <c r="G803" s="2"/>
      <c r="H803" s="2"/>
      <c r="I803" s="2"/>
    </row>
    <row r="804" spans="1:9" ht="16.5" customHeight="1">
      <c r="A804" s="40"/>
      <c r="B804" s="2"/>
      <c r="C804" s="2"/>
      <c r="D804" s="2"/>
      <c r="E804" s="2"/>
      <c r="F804" s="2"/>
      <c r="G804" s="2"/>
      <c r="H804" s="2"/>
      <c r="I804" s="2"/>
    </row>
    <row r="805" spans="1:9" ht="16.5" customHeight="1">
      <c r="A805" s="40"/>
      <c r="B805" s="2"/>
      <c r="C805" s="2"/>
      <c r="D805" s="2"/>
      <c r="E805" s="2"/>
      <c r="F805" s="2"/>
      <c r="G805" s="2"/>
      <c r="H805" s="2"/>
      <c r="I805" s="2"/>
    </row>
    <row r="806" spans="1:9" ht="16.5" customHeight="1">
      <c r="A806" s="40"/>
      <c r="B806" s="2"/>
      <c r="C806" s="2"/>
      <c r="D806" s="2"/>
      <c r="E806" s="2"/>
      <c r="F806" s="2"/>
      <c r="G806" s="2"/>
      <c r="H806" s="2"/>
      <c r="I806" s="2"/>
    </row>
    <row r="807" spans="1:9" ht="16.5" customHeight="1">
      <c r="A807" s="40"/>
      <c r="B807" s="2"/>
      <c r="C807" s="2"/>
      <c r="D807" s="2"/>
      <c r="E807" s="2"/>
      <c r="F807" s="2"/>
      <c r="G807" s="2"/>
      <c r="H807" s="2"/>
      <c r="I807" s="2"/>
    </row>
    <row r="808" spans="1:9" ht="16.5" customHeight="1">
      <c r="A808" s="40"/>
      <c r="B808" s="2"/>
      <c r="C808" s="2"/>
      <c r="D808" s="2"/>
      <c r="E808" s="2"/>
      <c r="F808" s="2"/>
      <c r="G808" s="2"/>
      <c r="H808" s="2"/>
      <c r="I808" s="2"/>
    </row>
    <row r="809" spans="1:9" ht="16.5" customHeight="1">
      <c r="A809" s="40"/>
      <c r="B809" s="2"/>
      <c r="C809" s="2"/>
      <c r="D809" s="2"/>
      <c r="E809" s="2"/>
      <c r="F809" s="2"/>
      <c r="G809" s="2"/>
      <c r="H809" s="2"/>
      <c r="I809" s="2"/>
    </row>
    <row r="810" spans="1:9" ht="16.5" customHeight="1">
      <c r="A810" s="40"/>
      <c r="B810" s="2"/>
      <c r="C810" s="2"/>
      <c r="D810" s="2"/>
      <c r="E810" s="2"/>
      <c r="F810" s="2"/>
      <c r="G810" s="2"/>
      <c r="H810" s="2"/>
      <c r="I810" s="2"/>
    </row>
    <row r="811" spans="1:9" ht="16.5" customHeight="1">
      <c r="A811" s="40"/>
      <c r="B811" s="2"/>
      <c r="C811" s="2"/>
      <c r="D811" s="2"/>
      <c r="E811" s="2"/>
      <c r="F811" s="2"/>
      <c r="G811" s="2"/>
      <c r="H811" s="2"/>
      <c r="I811" s="2"/>
    </row>
    <row r="812" spans="1:9" ht="16.5" customHeight="1">
      <c r="A812" s="40"/>
      <c r="B812" s="2"/>
      <c r="C812" s="2"/>
      <c r="D812" s="2"/>
      <c r="E812" s="2"/>
      <c r="F812" s="2"/>
      <c r="G812" s="2"/>
      <c r="H812" s="2"/>
      <c r="I812" s="2"/>
    </row>
    <row r="813" spans="1:9" ht="16.5" customHeight="1">
      <c r="A813" s="40"/>
      <c r="B813" s="2"/>
      <c r="C813" s="2"/>
      <c r="D813" s="2"/>
      <c r="E813" s="2"/>
      <c r="F813" s="2"/>
      <c r="G813" s="2"/>
      <c r="H813" s="2"/>
      <c r="I813" s="2"/>
    </row>
    <row r="814" spans="1:9" ht="16.5" customHeight="1">
      <c r="A814" s="40"/>
      <c r="B814" s="2"/>
      <c r="C814" s="2"/>
      <c r="D814" s="2"/>
      <c r="E814" s="2"/>
      <c r="F814" s="2"/>
      <c r="G814" s="2"/>
      <c r="H814" s="2"/>
      <c r="I814" s="2"/>
    </row>
    <row r="815" spans="1:9" ht="16.5" customHeight="1">
      <c r="A815" s="40"/>
      <c r="B815" s="2"/>
      <c r="C815" s="2"/>
      <c r="D815" s="2"/>
      <c r="E815" s="2"/>
      <c r="F815" s="2"/>
      <c r="G815" s="2"/>
      <c r="H815" s="2"/>
      <c r="I815" s="2"/>
    </row>
    <row r="816" spans="1:9" ht="16.5" customHeight="1">
      <c r="A816" s="40"/>
      <c r="B816" s="2"/>
      <c r="C816" s="2"/>
      <c r="D816" s="2"/>
      <c r="E816" s="2"/>
      <c r="F816" s="2"/>
      <c r="G816" s="2"/>
      <c r="H816" s="2"/>
      <c r="I816" s="2"/>
    </row>
    <row r="817" spans="1:9" ht="16.5" customHeight="1">
      <c r="A817" s="40"/>
      <c r="B817" s="2"/>
      <c r="C817" s="2"/>
      <c r="D817" s="2"/>
      <c r="E817" s="2"/>
      <c r="F817" s="2"/>
      <c r="G817" s="2"/>
      <c r="H817" s="2"/>
      <c r="I817" s="2"/>
    </row>
    <row r="818" spans="1:9" ht="16.5" customHeight="1">
      <c r="A818" s="40"/>
      <c r="B818" s="2"/>
      <c r="C818" s="2"/>
      <c r="D818" s="2"/>
      <c r="E818" s="2"/>
      <c r="F818" s="2"/>
      <c r="G818" s="2"/>
      <c r="H818" s="2"/>
      <c r="I818" s="2"/>
    </row>
    <row r="819" spans="1:9" ht="16.5" customHeight="1">
      <c r="A819" s="40"/>
      <c r="B819" s="2"/>
      <c r="C819" s="2"/>
      <c r="D819" s="2"/>
      <c r="E819" s="2"/>
      <c r="F819" s="2"/>
      <c r="G819" s="2"/>
      <c r="H819" s="2"/>
      <c r="I819" s="2"/>
    </row>
    <row r="820" spans="1:9" ht="16.5" customHeight="1">
      <c r="A820" s="40"/>
      <c r="B820" s="2"/>
      <c r="C820" s="2"/>
      <c r="D820" s="2"/>
      <c r="E820" s="2"/>
      <c r="F820" s="2"/>
      <c r="G820" s="2"/>
      <c r="H820" s="2"/>
      <c r="I820" s="2"/>
    </row>
    <row r="821" spans="1:9" ht="16.5" customHeight="1">
      <c r="A821" s="40"/>
      <c r="B821" s="2"/>
      <c r="C821" s="2"/>
      <c r="D821" s="2"/>
      <c r="E821" s="2"/>
      <c r="F821" s="2"/>
      <c r="G821" s="2"/>
      <c r="H821" s="2"/>
      <c r="I821" s="2"/>
    </row>
    <row r="822" spans="1:9" ht="16.5" customHeight="1">
      <c r="A822" s="40"/>
      <c r="B822" s="2"/>
      <c r="C822" s="2"/>
      <c r="D822" s="2"/>
      <c r="E822" s="2"/>
      <c r="F822" s="2"/>
      <c r="G822" s="2"/>
      <c r="H822" s="2"/>
      <c r="I822" s="2"/>
    </row>
    <row r="823" spans="1:9" ht="16.5" customHeight="1">
      <c r="A823" s="40"/>
      <c r="B823" s="2"/>
      <c r="C823" s="2"/>
      <c r="D823" s="2"/>
      <c r="E823" s="2"/>
      <c r="F823" s="2"/>
      <c r="G823" s="2"/>
      <c r="H823" s="2"/>
      <c r="I823" s="2"/>
    </row>
    <row r="824" spans="1:9" ht="16.5" customHeight="1">
      <c r="A824" s="40"/>
      <c r="B824" s="2"/>
      <c r="C824" s="2"/>
      <c r="D824" s="2"/>
      <c r="E824" s="2"/>
      <c r="F824" s="2"/>
      <c r="G824" s="2"/>
      <c r="H824" s="2"/>
      <c r="I824" s="2"/>
    </row>
    <row r="825" spans="1:9" ht="16.5" customHeight="1">
      <c r="A825" s="40"/>
      <c r="B825" s="2"/>
      <c r="C825" s="2"/>
      <c r="D825" s="2"/>
      <c r="E825" s="2"/>
      <c r="F825" s="2"/>
      <c r="G825" s="2"/>
      <c r="H825" s="2"/>
      <c r="I825" s="2"/>
    </row>
    <row r="826" spans="1:9" ht="16.5" customHeight="1">
      <c r="A826" s="40"/>
      <c r="B826" s="2"/>
      <c r="C826" s="2"/>
      <c r="D826" s="2"/>
      <c r="E826" s="2"/>
      <c r="F826" s="2"/>
      <c r="G826" s="2"/>
      <c r="H826" s="2"/>
      <c r="I826" s="2"/>
    </row>
    <row r="827" spans="1:9" ht="16.5" customHeight="1">
      <c r="A827" s="40"/>
      <c r="B827" s="2"/>
      <c r="C827" s="2"/>
      <c r="D827" s="2"/>
      <c r="E827" s="2"/>
      <c r="F827" s="2"/>
      <c r="G827" s="2"/>
      <c r="H827" s="2"/>
      <c r="I827" s="2"/>
    </row>
    <row r="828" spans="1:9" ht="16.5" customHeight="1">
      <c r="A828" s="40"/>
      <c r="B828" s="2"/>
      <c r="C828" s="2"/>
      <c r="D828" s="2"/>
      <c r="E828" s="2"/>
      <c r="F828" s="2"/>
      <c r="G828" s="2"/>
      <c r="H828" s="2"/>
      <c r="I828" s="2"/>
    </row>
    <row r="829" spans="1:9" ht="16.5" customHeight="1">
      <c r="A829" s="40"/>
      <c r="B829" s="2"/>
      <c r="C829" s="2"/>
      <c r="D829" s="2"/>
      <c r="E829" s="2"/>
      <c r="F829" s="2"/>
      <c r="G829" s="2"/>
      <c r="H829" s="2"/>
      <c r="I829" s="2"/>
    </row>
    <row r="830" spans="1:9" ht="16.5" customHeight="1">
      <c r="A830" s="40"/>
      <c r="B830" s="2"/>
      <c r="C830" s="2"/>
      <c r="D830" s="2"/>
      <c r="E830" s="2"/>
      <c r="F830" s="2"/>
      <c r="G830" s="2"/>
      <c r="H830" s="2"/>
      <c r="I830" s="2"/>
    </row>
    <row r="831" spans="1:9" ht="16.5" customHeight="1">
      <c r="A831" s="40"/>
      <c r="B831" s="2"/>
      <c r="C831" s="2"/>
      <c r="D831" s="2"/>
      <c r="E831" s="2"/>
      <c r="F831" s="2"/>
      <c r="G831" s="2"/>
      <c r="H831" s="2"/>
      <c r="I831" s="2"/>
    </row>
    <row r="832" spans="1:9" ht="16.5" customHeight="1">
      <c r="A832" s="40"/>
      <c r="B832" s="2"/>
      <c r="C832" s="2"/>
      <c r="D832" s="2"/>
      <c r="E832" s="2"/>
      <c r="F832" s="2"/>
      <c r="G832" s="2"/>
      <c r="H832" s="2"/>
      <c r="I832" s="2"/>
    </row>
    <row r="833" spans="1:9" ht="16.5" customHeight="1">
      <c r="A833" s="40"/>
      <c r="B833" s="2"/>
      <c r="C833" s="2"/>
      <c r="D833" s="2"/>
      <c r="E833" s="2"/>
      <c r="F833" s="2"/>
      <c r="G833" s="2"/>
      <c r="H833" s="2"/>
      <c r="I833" s="2"/>
    </row>
    <row r="834" spans="1:9" ht="16.5" customHeight="1">
      <c r="A834" s="40"/>
      <c r="B834" s="2"/>
      <c r="C834" s="2"/>
      <c r="D834" s="2"/>
      <c r="E834" s="2"/>
      <c r="F834" s="2"/>
      <c r="G834" s="2"/>
      <c r="H834" s="2"/>
      <c r="I834" s="2"/>
    </row>
    <row r="835" spans="1:9" ht="16.5" customHeight="1">
      <c r="A835" s="40"/>
      <c r="B835" s="2"/>
      <c r="C835" s="2"/>
      <c r="D835" s="2"/>
      <c r="E835" s="2"/>
      <c r="F835" s="2"/>
      <c r="G835" s="2"/>
      <c r="H835" s="2"/>
      <c r="I835" s="2"/>
    </row>
    <row r="836" spans="1:9" ht="16.5" customHeight="1">
      <c r="A836" s="40"/>
      <c r="B836" s="2"/>
      <c r="C836" s="2"/>
      <c r="D836" s="2"/>
      <c r="E836" s="2"/>
      <c r="F836" s="2"/>
      <c r="G836" s="2"/>
      <c r="H836" s="2"/>
      <c r="I836" s="2"/>
    </row>
    <row r="837" spans="1:9" ht="16.5" customHeight="1">
      <c r="A837" s="40"/>
      <c r="B837" s="2"/>
      <c r="C837" s="2"/>
      <c r="D837" s="2"/>
      <c r="E837" s="2"/>
      <c r="F837" s="2"/>
      <c r="G837" s="2"/>
      <c r="H837" s="2"/>
      <c r="I837" s="2"/>
    </row>
    <row r="838" spans="1:9" ht="16.5" customHeight="1">
      <c r="A838" s="40"/>
      <c r="B838" s="2"/>
      <c r="C838" s="2"/>
      <c r="D838" s="2"/>
      <c r="E838" s="2"/>
      <c r="F838" s="2"/>
      <c r="G838" s="2"/>
      <c r="H838" s="2"/>
      <c r="I838" s="2"/>
    </row>
    <row r="839" spans="1:9" ht="16.5" customHeight="1">
      <c r="A839" s="40"/>
      <c r="B839" s="2"/>
      <c r="C839" s="2"/>
      <c r="D839" s="2"/>
      <c r="E839" s="2"/>
      <c r="F839" s="2"/>
      <c r="G839" s="2"/>
      <c r="H839" s="2"/>
      <c r="I839" s="2"/>
    </row>
    <row r="840" spans="1:9" ht="16.5" customHeight="1">
      <c r="A840" s="40"/>
      <c r="B840" s="2"/>
      <c r="C840" s="2"/>
      <c r="D840" s="2"/>
      <c r="E840" s="2"/>
      <c r="F840" s="2"/>
      <c r="G840" s="2"/>
      <c r="H840" s="2"/>
      <c r="I840" s="2"/>
    </row>
    <row r="841" spans="1:9" ht="16.5" customHeight="1">
      <c r="A841" s="40"/>
      <c r="B841" s="2"/>
      <c r="C841" s="2"/>
      <c r="D841" s="2"/>
      <c r="E841" s="2"/>
      <c r="F841" s="2"/>
      <c r="G841" s="2"/>
      <c r="H841" s="2"/>
      <c r="I841" s="2"/>
    </row>
    <row r="842" spans="1:9" ht="16.5" customHeight="1">
      <c r="A842" s="40"/>
      <c r="B842" s="2"/>
      <c r="C842" s="2"/>
      <c r="D842" s="2"/>
      <c r="E842" s="2"/>
      <c r="F842" s="2"/>
      <c r="G842" s="2"/>
      <c r="H842" s="2"/>
      <c r="I842" s="2"/>
    </row>
    <row r="843" spans="1:9" ht="16.5" customHeight="1">
      <c r="A843" s="40"/>
      <c r="B843" s="2"/>
      <c r="C843" s="2"/>
      <c r="D843" s="2"/>
      <c r="E843" s="2"/>
      <c r="F843" s="2"/>
      <c r="G843" s="2"/>
      <c r="H843" s="2"/>
      <c r="I843" s="2"/>
    </row>
    <row r="844" spans="1:9" ht="16.5" customHeight="1">
      <c r="A844" s="40"/>
      <c r="B844" s="2"/>
      <c r="C844" s="2"/>
      <c r="D844" s="2"/>
      <c r="E844" s="2"/>
      <c r="F844" s="2"/>
      <c r="G844" s="2"/>
      <c r="H844" s="2"/>
      <c r="I844" s="2"/>
    </row>
    <row r="845" spans="1:9" ht="16.5" customHeight="1">
      <c r="A845" s="40"/>
      <c r="B845" s="2"/>
      <c r="C845" s="2"/>
      <c r="D845" s="2"/>
      <c r="E845" s="2"/>
      <c r="F845" s="2"/>
      <c r="G845" s="2"/>
      <c r="H845" s="2"/>
      <c r="I845" s="2"/>
    </row>
    <row r="846" spans="1:9" ht="16.5" customHeight="1">
      <c r="A846" s="40"/>
      <c r="B846" s="2"/>
      <c r="C846" s="2"/>
      <c r="D846" s="2"/>
      <c r="E846" s="2"/>
      <c r="F846" s="2"/>
      <c r="G846" s="2"/>
      <c r="H846" s="2"/>
      <c r="I846" s="2"/>
    </row>
    <row r="847" spans="1:9" ht="16.5" customHeight="1">
      <c r="A847" s="40"/>
      <c r="B847" s="2"/>
      <c r="C847" s="2"/>
      <c r="D847" s="2"/>
      <c r="E847" s="2"/>
      <c r="F847" s="2"/>
      <c r="G847" s="2"/>
      <c r="H847" s="2"/>
      <c r="I847" s="2"/>
    </row>
    <row r="848" spans="1:9" ht="16.5" customHeight="1">
      <c r="A848" s="40"/>
      <c r="B848" s="2"/>
      <c r="C848" s="2"/>
      <c r="D848" s="2"/>
      <c r="E848" s="2"/>
      <c r="F848" s="2"/>
      <c r="G848" s="2"/>
      <c r="H848" s="2"/>
      <c r="I848" s="2"/>
    </row>
    <row r="849" spans="1:9" ht="16.5" customHeight="1">
      <c r="A849" s="40"/>
      <c r="B849" s="2"/>
      <c r="C849" s="2"/>
      <c r="D849" s="2"/>
      <c r="E849" s="2"/>
      <c r="F849" s="2"/>
      <c r="G849" s="2"/>
      <c r="H849" s="2"/>
      <c r="I849" s="2"/>
    </row>
    <row r="850" spans="1:9" ht="16.5" customHeight="1">
      <c r="A850" s="40"/>
      <c r="B850" s="2"/>
      <c r="C850" s="2"/>
      <c r="D850" s="2"/>
      <c r="E850" s="2"/>
      <c r="F850" s="2"/>
      <c r="G850" s="2"/>
      <c r="H850" s="2"/>
      <c r="I850" s="2"/>
    </row>
    <row r="851" spans="1:9" ht="16.5" customHeight="1">
      <c r="A851" s="40"/>
      <c r="B851" s="2"/>
      <c r="C851" s="2"/>
      <c r="D851" s="2"/>
      <c r="E851" s="2"/>
      <c r="F851" s="2"/>
      <c r="G851" s="2"/>
      <c r="H851" s="2"/>
      <c r="I851" s="2"/>
    </row>
    <row r="852" spans="1:9" ht="16.5" customHeight="1">
      <c r="A852" s="40"/>
      <c r="B852" s="2"/>
      <c r="C852" s="2"/>
      <c r="D852" s="2"/>
      <c r="E852" s="2"/>
      <c r="F852" s="2"/>
      <c r="G852" s="2"/>
      <c r="H852" s="2"/>
      <c r="I852" s="2"/>
    </row>
    <row r="853" spans="1:9" ht="16.5" customHeight="1">
      <c r="A853" s="40"/>
      <c r="B853" s="2"/>
      <c r="C853" s="2"/>
      <c r="D853" s="2"/>
      <c r="E853" s="2"/>
      <c r="F853" s="2"/>
      <c r="G853" s="2"/>
      <c r="H853" s="2"/>
      <c r="I853" s="2"/>
    </row>
    <row r="854" spans="1:9" ht="16.5" customHeight="1">
      <c r="A854" s="40"/>
      <c r="B854" s="2"/>
      <c r="C854" s="2"/>
      <c r="D854" s="2"/>
      <c r="E854" s="2"/>
      <c r="F854" s="2"/>
      <c r="G854" s="2"/>
      <c r="H854" s="2"/>
      <c r="I854" s="2"/>
    </row>
    <row r="855" spans="1:9" ht="16.5" customHeight="1">
      <c r="A855" s="40"/>
      <c r="B855" s="2"/>
      <c r="C855" s="2"/>
      <c r="D855" s="2"/>
      <c r="E855" s="2"/>
      <c r="F855" s="2"/>
      <c r="G855" s="2"/>
      <c r="H855" s="2"/>
      <c r="I855" s="2"/>
    </row>
    <row r="856" spans="1:9" ht="16.5" customHeight="1">
      <c r="A856" s="40"/>
      <c r="B856" s="2"/>
      <c r="C856" s="2"/>
      <c r="D856" s="2"/>
      <c r="E856" s="2"/>
      <c r="F856" s="2"/>
      <c r="G856" s="2"/>
      <c r="H856" s="2"/>
      <c r="I856" s="2"/>
    </row>
    <row r="857" spans="1:9" ht="16.5" customHeight="1">
      <c r="A857" s="40"/>
      <c r="B857" s="2"/>
      <c r="C857" s="2"/>
      <c r="D857" s="2"/>
      <c r="E857" s="2"/>
      <c r="F857" s="2"/>
      <c r="G857" s="2"/>
      <c r="H857" s="2"/>
      <c r="I857" s="2"/>
    </row>
    <row r="858" spans="1:9" ht="16.5" customHeight="1">
      <c r="A858" s="40"/>
      <c r="B858" s="2"/>
      <c r="C858" s="2"/>
      <c r="D858" s="2"/>
      <c r="E858" s="2"/>
      <c r="F858" s="2"/>
      <c r="G858" s="2"/>
      <c r="H858" s="2"/>
      <c r="I858" s="2"/>
    </row>
    <row r="859" spans="1:9" ht="16.5" customHeight="1">
      <c r="A859" s="40"/>
      <c r="B859" s="2"/>
      <c r="C859" s="2"/>
      <c r="D859" s="2"/>
      <c r="E859" s="2"/>
      <c r="F859" s="2"/>
      <c r="G859" s="2"/>
      <c r="H859" s="2"/>
      <c r="I859" s="2"/>
    </row>
    <row r="860" spans="1:9" ht="16.5" customHeight="1">
      <c r="A860" s="40"/>
      <c r="B860" s="2"/>
      <c r="C860" s="2"/>
      <c r="D860" s="2"/>
      <c r="E860" s="2"/>
      <c r="F860" s="2"/>
      <c r="G860" s="2"/>
      <c r="H860" s="2"/>
      <c r="I860" s="2"/>
    </row>
    <row r="861" spans="1:9" ht="16.5" customHeight="1">
      <c r="A861" s="40"/>
      <c r="B861" s="2"/>
      <c r="C861" s="2"/>
      <c r="D861" s="2"/>
      <c r="E861" s="2"/>
      <c r="F861" s="2"/>
      <c r="G861" s="2"/>
      <c r="H861" s="2"/>
      <c r="I861" s="2"/>
    </row>
    <row r="862" spans="1:9" ht="16.5" customHeight="1">
      <c r="A862" s="40"/>
      <c r="B862" s="2"/>
      <c r="C862" s="2"/>
      <c r="D862" s="2"/>
      <c r="E862" s="2"/>
      <c r="F862" s="2"/>
      <c r="G862" s="2"/>
      <c r="H862" s="2"/>
      <c r="I862" s="2"/>
    </row>
    <row r="863" spans="1:9" ht="16.5" customHeight="1">
      <c r="A863" s="40"/>
      <c r="B863" s="2"/>
      <c r="C863" s="2"/>
      <c r="D863" s="2"/>
      <c r="E863" s="2"/>
      <c r="F863" s="2"/>
      <c r="G863" s="2"/>
      <c r="H863" s="2"/>
      <c r="I863" s="2"/>
    </row>
    <row r="864" spans="1:9" ht="16.5" customHeight="1">
      <c r="A864" s="40"/>
      <c r="B864" s="2"/>
      <c r="C864" s="2"/>
      <c r="D864" s="2"/>
      <c r="E864" s="2"/>
      <c r="F864" s="2"/>
      <c r="G864" s="2"/>
      <c r="H864" s="2"/>
      <c r="I864" s="2"/>
    </row>
    <row r="865" spans="1:9" ht="16.5" customHeight="1">
      <c r="A865" s="40"/>
      <c r="B865" s="2"/>
      <c r="C865" s="2"/>
      <c r="D865" s="2"/>
      <c r="E865" s="2"/>
      <c r="F865" s="2"/>
      <c r="G865" s="2"/>
      <c r="H865" s="2"/>
      <c r="I865" s="2"/>
    </row>
    <row r="866" spans="1:9" ht="16.5" customHeight="1">
      <c r="A866" s="40"/>
      <c r="B866" s="2"/>
      <c r="C866" s="2"/>
      <c r="D866" s="2"/>
      <c r="E866" s="2"/>
      <c r="F866" s="2"/>
      <c r="G866" s="2"/>
      <c r="H866" s="2"/>
      <c r="I866" s="2"/>
    </row>
    <row r="867" spans="1:9" ht="16.5" customHeight="1">
      <c r="A867" s="40"/>
      <c r="B867" s="2"/>
      <c r="C867" s="2"/>
      <c r="D867" s="2"/>
      <c r="E867" s="2"/>
      <c r="F867" s="2"/>
      <c r="G867" s="2"/>
      <c r="H867" s="2"/>
      <c r="I867" s="2"/>
    </row>
    <row r="868" spans="1:9" ht="16.5" customHeight="1">
      <c r="A868" s="40"/>
      <c r="B868" s="2"/>
      <c r="C868" s="2"/>
      <c r="D868" s="2"/>
      <c r="E868" s="2"/>
      <c r="F868" s="2"/>
      <c r="G868" s="2"/>
      <c r="H868" s="2"/>
      <c r="I868" s="2"/>
    </row>
    <row r="869" spans="1:9" ht="16.5" customHeight="1">
      <c r="A869" s="40"/>
      <c r="B869" s="2"/>
      <c r="C869" s="2"/>
      <c r="D869" s="2"/>
      <c r="E869" s="2"/>
      <c r="F869" s="2"/>
      <c r="G869" s="2"/>
      <c r="H869" s="2"/>
      <c r="I869" s="2"/>
    </row>
    <row r="870" spans="1:9" ht="16.5" customHeight="1">
      <c r="A870" s="40"/>
      <c r="B870" s="2"/>
      <c r="C870" s="2"/>
      <c r="D870" s="2"/>
      <c r="E870" s="2"/>
      <c r="F870" s="2"/>
      <c r="G870" s="2"/>
      <c r="H870" s="2"/>
      <c r="I870" s="2"/>
    </row>
    <row r="871" spans="1:9" ht="16.5" customHeight="1">
      <c r="A871" s="40"/>
      <c r="B871" s="2"/>
      <c r="C871" s="2"/>
      <c r="D871" s="2"/>
      <c r="E871" s="2"/>
      <c r="F871" s="2"/>
      <c r="G871" s="2"/>
      <c r="H871" s="2"/>
      <c r="I871" s="2"/>
    </row>
    <row r="872" spans="1:9" ht="16.5" customHeight="1">
      <c r="A872" s="40"/>
      <c r="B872" s="2"/>
      <c r="C872" s="2"/>
      <c r="D872" s="2"/>
      <c r="E872" s="2"/>
      <c r="F872" s="2"/>
      <c r="G872" s="2"/>
      <c r="H872" s="2"/>
      <c r="I872" s="2"/>
    </row>
    <row r="873" spans="1:9" ht="16.5" customHeight="1">
      <c r="A873" s="40"/>
      <c r="B873" s="2"/>
      <c r="C873" s="2"/>
      <c r="D873" s="2"/>
      <c r="E873" s="2"/>
      <c r="F873" s="2"/>
      <c r="G873" s="2"/>
      <c r="H873" s="2"/>
      <c r="I873" s="2"/>
    </row>
    <row r="874" spans="1:9" ht="16.5" customHeight="1">
      <c r="A874" s="40"/>
      <c r="B874" s="2"/>
      <c r="C874" s="2"/>
      <c r="D874" s="2"/>
      <c r="E874" s="2"/>
      <c r="F874" s="2"/>
      <c r="G874" s="2"/>
      <c r="H874" s="2"/>
      <c r="I874" s="2"/>
    </row>
    <row r="875" spans="1:9" ht="16.5" customHeight="1">
      <c r="A875" s="40"/>
      <c r="B875" s="2"/>
      <c r="C875" s="2"/>
      <c r="D875" s="2"/>
      <c r="E875" s="2"/>
      <c r="F875" s="2"/>
      <c r="G875" s="2"/>
      <c r="H875" s="2"/>
      <c r="I875" s="2"/>
    </row>
    <row r="876" spans="1:9" ht="16.5" customHeight="1">
      <c r="A876" s="40"/>
      <c r="B876" s="2"/>
      <c r="C876" s="2"/>
      <c r="D876" s="2"/>
      <c r="E876" s="2"/>
      <c r="F876" s="2"/>
      <c r="G876" s="2"/>
      <c r="H876" s="2"/>
      <c r="I876" s="2"/>
    </row>
    <row r="877" spans="1:9" ht="16.5" customHeight="1">
      <c r="A877" s="40"/>
      <c r="B877" s="2"/>
      <c r="C877" s="2"/>
      <c r="D877" s="2"/>
      <c r="E877" s="2"/>
      <c r="F877" s="2"/>
      <c r="G877" s="2"/>
      <c r="H877" s="2"/>
      <c r="I877" s="2"/>
    </row>
    <row r="878" spans="1:9" ht="16.5" customHeight="1">
      <c r="A878" s="40"/>
      <c r="B878" s="2"/>
      <c r="C878" s="2"/>
      <c r="D878" s="2"/>
      <c r="E878" s="2"/>
      <c r="F878" s="2"/>
      <c r="G878" s="2"/>
      <c r="H878" s="2"/>
      <c r="I878" s="2"/>
    </row>
    <row r="879" spans="1:9" ht="16.5" customHeight="1">
      <c r="A879" s="40"/>
      <c r="B879" s="2"/>
      <c r="C879" s="2"/>
      <c r="D879" s="2"/>
      <c r="E879" s="2"/>
      <c r="F879" s="2"/>
      <c r="G879" s="2"/>
      <c r="H879" s="2"/>
      <c r="I879" s="2"/>
    </row>
    <row r="880" spans="1:9" ht="16.5" customHeight="1">
      <c r="A880" s="40"/>
      <c r="B880" s="2"/>
      <c r="C880" s="2"/>
      <c r="D880" s="2"/>
      <c r="E880" s="2"/>
      <c r="F880" s="2"/>
      <c r="G880" s="2"/>
      <c r="H880" s="2"/>
      <c r="I880" s="2"/>
    </row>
    <row r="881" spans="1:9" ht="16.5" customHeight="1">
      <c r="A881" s="40"/>
      <c r="B881" s="2"/>
      <c r="C881" s="2"/>
      <c r="D881" s="2"/>
      <c r="E881" s="2"/>
      <c r="F881" s="2"/>
      <c r="G881" s="2"/>
      <c r="H881" s="2"/>
      <c r="I881" s="2"/>
    </row>
    <row r="882" spans="1:9" ht="16.5" customHeight="1">
      <c r="A882" s="40"/>
      <c r="B882" s="2"/>
      <c r="C882" s="2"/>
      <c r="D882" s="2"/>
      <c r="E882" s="2"/>
      <c r="F882" s="2"/>
      <c r="G882" s="2"/>
      <c r="H882" s="2"/>
      <c r="I882" s="2"/>
    </row>
    <row r="883" spans="1:9" ht="16.5" customHeight="1">
      <c r="A883" s="40"/>
      <c r="B883" s="2"/>
      <c r="C883" s="2"/>
      <c r="D883" s="2"/>
      <c r="E883" s="2"/>
      <c r="F883" s="2"/>
      <c r="G883" s="2"/>
      <c r="H883" s="2"/>
      <c r="I883" s="2"/>
    </row>
    <row r="884" spans="1:9" ht="16.5" customHeight="1">
      <c r="A884" s="40"/>
      <c r="B884" s="2"/>
      <c r="C884" s="2"/>
      <c r="D884" s="2"/>
      <c r="E884" s="2"/>
      <c r="F884" s="2"/>
      <c r="G884" s="2"/>
      <c r="H884" s="2"/>
      <c r="I884" s="2"/>
    </row>
    <row r="885" spans="1:9" ht="16.5" customHeight="1">
      <c r="A885" s="40"/>
      <c r="B885" s="2"/>
      <c r="C885" s="2"/>
      <c r="D885" s="2"/>
      <c r="E885" s="2"/>
      <c r="F885" s="2"/>
      <c r="G885" s="2"/>
      <c r="H885" s="2"/>
      <c r="I885" s="2"/>
    </row>
    <row r="886" spans="1:9" ht="16.5" customHeight="1">
      <c r="A886" s="40"/>
      <c r="B886" s="2"/>
      <c r="C886" s="2"/>
      <c r="D886" s="2"/>
      <c r="E886" s="2"/>
      <c r="F886" s="2"/>
      <c r="G886" s="2"/>
      <c r="H886" s="2"/>
      <c r="I886" s="2"/>
    </row>
    <row r="887" spans="1:9" ht="16.5" customHeight="1">
      <c r="A887" s="40"/>
      <c r="B887" s="2"/>
      <c r="C887" s="2"/>
      <c r="D887" s="2"/>
      <c r="E887" s="2"/>
      <c r="F887" s="2"/>
      <c r="G887" s="2"/>
      <c r="H887" s="2"/>
      <c r="I887" s="2"/>
    </row>
    <row r="888" spans="1:9" ht="16.5" customHeight="1">
      <c r="A888" s="40"/>
      <c r="B888" s="2"/>
      <c r="C888" s="2"/>
      <c r="D888" s="2"/>
      <c r="E888" s="2"/>
      <c r="F888" s="2"/>
      <c r="G888" s="2"/>
      <c r="H888" s="2"/>
      <c r="I888" s="2"/>
    </row>
    <row r="889" spans="1:9" ht="16.5" customHeight="1">
      <c r="A889" s="40"/>
      <c r="B889" s="2"/>
      <c r="C889" s="2"/>
      <c r="D889" s="2"/>
      <c r="E889" s="2"/>
      <c r="F889" s="2"/>
      <c r="G889" s="2"/>
      <c r="H889" s="2"/>
      <c r="I889" s="2"/>
    </row>
    <row r="890" spans="1:9" ht="16.5" customHeight="1">
      <c r="A890" s="40"/>
      <c r="B890" s="2"/>
      <c r="C890" s="2"/>
      <c r="D890" s="2"/>
      <c r="E890" s="2"/>
      <c r="F890" s="2"/>
      <c r="G890" s="2"/>
      <c r="H890" s="2"/>
      <c r="I890" s="2"/>
    </row>
    <row r="891" spans="1:9" ht="16.5" customHeight="1">
      <c r="A891" s="40"/>
      <c r="B891" s="2"/>
      <c r="C891" s="2"/>
      <c r="D891" s="2"/>
      <c r="E891" s="2"/>
      <c r="F891" s="2"/>
      <c r="G891" s="2"/>
      <c r="H891" s="2"/>
      <c r="I891" s="2"/>
    </row>
    <row r="892" spans="1:9" ht="16.5" customHeight="1">
      <c r="A892" s="40"/>
      <c r="B892" s="2"/>
      <c r="C892" s="2"/>
      <c r="D892" s="2"/>
      <c r="E892" s="2"/>
      <c r="F892" s="2"/>
      <c r="G892" s="2"/>
      <c r="H892" s="2"/>
      <c r="I892" s="2"/>
    </row>
    <row r="893" spans="1:9" ht="16.5" customHeight="1">
      <c r="A893" s="40"/>
      <c r="B893" s="2"/>
      <c r="C893" s="2"/>
      <c r="D893" s="2"/>
      <c r="E893" s="2"/>
      <c r="F893" s="2"/>
      <c r="G893" s="2"/>
      <c r="H893" s="2"/>
      <c r="I893" s="2"/>
    </row>
    <row r="894" spans="1:9" ht="16.5" customHeight="1">
      <c r="A894" s="40"/>
      <c r="B894" s="2"/>
      <c r="C894" s="2"/>
      <c r="D894" s="2"/>
      <c r="E894" s="2"/>
      <c r="F894" s="2"/>
      <c r="G894" s="2"/>
      <c r="H894" s="2"/>
      <c r="I894" s="2"/>
    </row>
    <row r="895" spans="1:9" ht="16.5" customHeight="1">
      <c r="A895" s="40"/>
      <c r="B895" s="2"/>
      <c r="C895" s="2"/>
      <c r="D895" s="2"/>
      <c r="E895" s="2"/>
      <c r="F895" s="2"/>
      <c r="G895" s="2"/>
      <c r="H895" s="2"/>
      <c r="I895" s="2"/>
    </row>
    <row r="896" spans="1:9" ht="16.5" customHeight="1">
      <c r="A896" s="40"/>
      <c r="B896" s="2"/>
      <c r="C896" s="2"/>
      <c r="D896" s="2"/>
      <c r="E896" s="2"/>
      <c r="F896" s="2"/>
      <c r="G896" s="2"/>
      <c r="H896" s="2"/>
      <c r="I896" s="2"/>
    </row>
    <row r="897" spans="1:9" ht="16.5" customHeight="1">
      <c r="A897" s="40"/>
      <c r="B897" s="2"/>
      <c r="C897" s="2"/>
      <c r="D897" s="2"/>
      <c r="E897" s="2"/>
      <c r="F897" s="2"/>
      <c r="G897" s="2"/>
      <c r="H897" s="2"/>
      <c r="I897" s="2"/>
    </row>
    <row r="898" spans="1:9" ht="16.5" customHeight="1">
      <c r="A898" s="40"/>
      <c r="B898" s="2"/>
      <c r="C898" s="2"/>
      <c r="D898" s="2"/>
      <c r="E898" s="2"/>
      <c r="F898" s="2"/>
      <c r="G898" s="2"/>
      <c r="H898" s="2"/>
      <c r="I898" s="2"/>
    </row>
    <row r="899" spans="1:9" ht="16.5" customHeight="1">
      <c r="A899" s="40"/>
      <c r="B899" s="2"/>
      <c r="C899" s="2"/>
      <c r="D899" s="2"/>
      <c r="E899" s="2"/>
      <c r="F899" s="2"/>
      <c r="G899" s="2"/>
      <c r="H899" s="2"/>
      <c r="I899" s="2"/>
    </row>
    <row r="900" spans="1:9" ht="16.5" customHeight="1">
      <c r="A900" s="40"/>
      <c r="B900" s="2"/>
      <c r="C900" s="2"/>
      <c r="D900" s="2"/>
      <c r="E900" s="2"/>
      <c r="F900" s="2"/>
      <c r="G900" s="2"/>
      <c r="H900" s="2"/>
      <c r="I900" s="2"/>
    </row>
    <row r="901" spans="1:9" ht="16.5" customHeight="1">
      <c r="A901" s="40"/>
      <c r="B901" s="2"/>
      <c r="C901" s="2"/>
      <c r="D901" s="2"/>
      <c r="E901" s="2"/>
      <c r="F901" s="2"/>
      <c r="G901" s="2"/>
      <c r="H901" s="2"/>
      <c r="I901" s="2"/>
    </row>
    <row r="902" spans="1:9" ht="16.5" customHeight="1">
      <c r="A902" s="40"/>
      <c r="B902" s="2"/>
      <c r="C902" s="2"/>
      <c r="D902" s="2"/>
      <c r="E902" s="2"/>
      <c r="F902" s="2"/>
      <c r="G902" s="2"/>
      <c r="H902" s="2"/>
      <c r="I902" s="2"/>
    </row>
    <row r="903" spans="1:9" ht="16.5" customHeight="1">
      <c r="A903" s="40"/>
      <c r="B903" s="2"/>
      <c r="C903" s="2"/>
      <c r="D903" s="2"/>
      <c r="E903" s="2"/>
      <c r="F903" s="2"/>
      <c r="G903" s="2"/>
      <c r="H903" s="2"/>
      <c r="I903" s="2"/>
    </row>
    <row r="904" spans="1:9" ht="16.5" customHeight="1">
      <c r="A904" s="40"/>
      <c r="B904" s="2"/>
      <c r="C904" s="2"/>
      <c r="D904" s="2"/>
      <c r="E904" s="2"/>
      <c r="F904" s="2"/>
      <c r="G904" s="2"/>
      <c r="H904" s="2"/>
      <c r="I904" s="2"/>
    </row>
    <row r="905" spans="1:9" ht="16.5" customHeight="1">
      <c r="A905" s="40"/>
      <c r="B905" s="2"/>
      <c r="C905" s="2"/>
      <c r="D905" s="2"/>
      <c r="E905" s="2"/>
      <c r="F905" s="2"/>
      <c r="G905" s="2"/>
      <c r="H905" s="2"/>
      <c r="I905" s="2"/>
    </row>
    <row r="906" spans="1:9" ht="16.5" customHeight="1">
      <c r="A906" s="40"/>
      <c r="B906" s="2"/>
      <c r="C906" s="2"/>
      <c r="D906" s="2"/>
      <c r="E906" s="2"/>
      <c r="F906" s="2"/>
      <c r="G906" s="2"/>
      <c r="H906" s="2"/>
      <c r="I906" s="2"/>
    </row>
    <row r="907" spans="1:9" ht="16.5" customHeight="1">
      <c r="A907" s="40"/>
      <c r="B907" s="2"/>
      <c r="C907" s="2"/>
      <c r="D907" s="2"/>
      <c r="E907" s="2"/>
      <c r="F907" s="2"/>
      <c r="G907" s="2"/>
      <c r="H907" s="2"/>
      <c r="I907" s="2"/>
    </row>
    <row r="908" spans="1:9" ht="16.5" customHeight="1">
      <c r="A908" s="40"/>
      <c r="B908" s="2"/>
      <c r="C908" s="2"/>
      <c r="D908" s="2"/>
      <c r="E908" s="2"/>
      <c r="F908" s="2"/>
      <c r="G908" s="2"/>
      <c r="H908" s="2"/>
      <c r="I908" s="2"/>
    </row>
    <row r="909" spans="1:9" ht="16.5" customHeight="1">
      <c r="A909" s="40"/>
      <c r="B909" s="2"/>
      <c r="C909" s="2"/>
      <c r="D909" s="2"/>
      <c r="E909" s="2"/>
      <c r="F909" s="2"/>
      <c r="G909" s="2"/>
      <c r="H909" s="2"/>
      <c r="I909" s="2"/>
    </row>
    <row r="910" spans="1:9" ht="16.5" customHeight="1">
      <c r="A910" s="40"/>
      <c r="B910" s="2"/>
      <c r="C910" s="2"/>
      <c r="D910" s="2"/>
      <c r="E910" s="2"/>
      <c r="F910" s="2"/>
      <c r="G910" s="2"/>
      <c r="H910" s="2"/>
      <c r="I910" s="2"/>
    </row>
    <row r="911" spans="1:9" ht="16.5" customHeight="1">
      <c r="A911" s="40"/>
      <c r="B911" s="2"/>
      <c r="C911" s="2"/>
      <c r="D911" s="2"/>
      <c r="E911" s="2"/>
      <c r="F911" s="2"/>
      <c r="G911" s="2"/>
      <c r="H911" s="2"/>
      <c r="I911" s="2"/>
    </row>
    <row r="912" spans="1:9" ht="16.5" customHeight="1">
      <c r="A912" s="40"/>
      <c r="B912" s="2"/>
      <c r="C912" s="2"/>
      <c r="D912" s="2"/>
      <c r="E912" s="2"/>
      <c r="F912" s="2"/>
      <c r="G912" s="2"/>
      <c r="H912" s="2"/>
      <c r="I912" s="2"/>
    </row>
    <row r="913" spans="1:9" ht="16.5" customHeight="1">
      <c r="A913" s="40"/>
      <c r="B913" s="2"/>
      <c r="C913" s="2"/>
      <c r="D913" s="2"/>
      <c r="E913" s="2"/>
      <c r="F913" s="2"/>
      <c r="G913" s="2"/>
      <c r="H913" s="2"/>
      <c r="I913" s="2"/>
    </row>
    <row r="914" spans="1:9" ht="16.5" customHeight="1">
      <c r="A914" s="40"/>
      <c r="B914" s="2"/>
      <c r="C914" s="2"/>
      <c r="D914" s="2"/>
      <c r="E914" s="2"/>
      <c r="F914" s="2"/>
      <c r="G914" s="2"/>
      <c r="H914" s="2"/>
      <c r="I914" s="2"/>
    </row>
    <row r="915" spans="1:9" ht="16.5" customHeight="1">
      <c r="A915" s="40"/>
      <c r="B915" s="2"/>
      <c r="C915" s="2"/>
      <c r="D915" s="2"/>
      <c r="E915" s="2"/>
      <c r="F915" s="2"/>
      <c r="G915" s="2"/>
      <c r="H915" s="2"/>
      <c r="I915" s="2"/>
    </row>
    <row r="916" spans="1:9" ht="16.5" customHeight="1">
      <c r="A916" s="40"/>
      <c r="B916" s="2"/>
      <c r="C916" s="2"/>
      <c r="D916" s="2"/>
      <c r="E916" s="2"/>
      <c r="F916" s="2"/>
      <c r="G916" s="2"/>
      <c r="H916" s="2"/>
      <c r="I916" s="2"/>
    </row>
    <row r="917" spans="1:9" ht="16.5" customHeight="1">
      <c r="A917" s="40"/>
      <c r="B917" s="2"/>
      <c r="C917" s="2"/>
      <c r="D917" s="2"/>
      <c r="E917" s="2"/>
      <c r="F917" s="2"/>
      <c r="G917" s="2"/>
      <c r="H917" s="2"/>
      <c r="I917" s="2"/>
    </row>
    <row r="918" spans="1:9" ht="16.5" customHeight="1">
      <c r="A918" s="40"/>
      <c r="B918" s="2"/>
      <c r="C918" s="2"/>
      <c r="D918" s="2"/>
      <c r="E918" s="2"/>
      <c r="F918" s="2"/>
      <c r="G918" s="2"/>
      <c r="H918" s="2"/>
      <c r="I918" s="2"/>
    </row>
    <row r="919" spans="1:9" ht="16.5" customHeight="1">
      <c r="A919" s="40"/>
      <c r="B919" s="2"/>
      <c r="C919" s="2"/>
      <c r="D919" s="2"/>
      <c r="E919" s="2"/>
      <c r="F919" s="2"/>
      <c r="G919" s="2"/>
      <c r="H919" s="2"/>
      <c r="I919" s="2"/>
    </row>
    <row r="920" spans="1:9" ht="16.5" customHeight="1">
      <c r="A920" s="40"/>
      <c r="B920" s="2"/>
      <c r="C920" s="2"/>
      <c r="D920" s="2"/>
      <c r="E920" s="2"/>
      <c r="F920" s="2"/>
      <c r="G920" s="2"/>
      <c r="H920" s="2"/>
      <c r="I920" s="2"/>
    </row>
    <row r="921" spans="1:9" ht="16.5" customHeight="1">
      <c r="A921" s="40"/>
      <c r="B921" s="2"/>
      <c r="C921" s="2"/>
      <c r="D921" s="2"/>
      <c r="E921" s="2"/>
      <c r="F921" s="2"/>
      <c r="G921" s="2"/>
      <c r="H921" s="2"/>
      <c r="I921" s="2"/>
    </row>
    <row r="922" spans="1:9" ht="16.5" customHeight="1">
      <c r="A922" s="40"/>
      <c r="B922" s="2"/>
      <c r="C922" s="2"/>
      <c r="D922" s="2"/>
      <c r="E922" s="2"/>
      <c r="F922" s="2"/>
      <c r="G922" s="2"/>
      <c r="H922" s="2"/>
      <c r="I922" s="2"/>
    </row>
    <row r="923" spans="1:9" ht="16.5" customHeight="1">
      <c r="A923" s="40"/>
      <c r="B923" s="2"/>
      <c r="C923" s="2"/>
      <c r="D923" s="2"/>
      <c r="E923" s="2"/>
      <c r="F923" s="2"/>
      <c r="G923" s="2"/>
      <c r="H923" s="2"/>
      <c r="I923" s="2"/>
    </row>
    <row r="924" spans="1:9" ht="16.5" customHeight="1">
      <c r="A924" s="40"/>
      <c r="B924" s="2"/>
      <c r="C924" s="2"/>
      <c r="D924" s="2"/>
      <c r="E924" s="2"/>
      <c r="F924" s="2"/>
      <c r="G924" s="2"/>
      <c r="H924" s="2"/>
      <c r="I924" s="2"/>
    </row>
    <row r="925" spans="1:9" ht="16.5" customHeight="1">
      <c r="A925" s="40"/>
      <c r="B925" s="2"/>
      <c r="C925" s="2"/>
      <c r="D925" s="2"/>
      <c r="E925" s="2"/>
      <c r="F925" s="2"/>
      <c r="G925" s="2"/>
      <c r="H925" s="2"/>
      <c r="I925" s="2"/>
    </row>
    <row r="926" spans="1:9" ht="16.5" customHeight="1">
      <c r="A926" s="40"/>
      <c r="B926" s="2"/>
      <c r="C926" s="2"/>
      <c r="D926" s="2"/>
      <c r="E926" s="2"/>
      <c r="F926" s="2"/>
      <c r="G926" s="2"/>
      <c r="H926" s="2"/>
      <c r="I926" s="2"/>
    </row>
    <row r="927" spans="1:9" ht="16.5" customHeight="1">
      <c r="A927" s="40"/>
      <c r="B927" s="2"/>
      <c r="C927" s="2"/>
      <c r="D927" s="2"/>
      <c r="E927" s="2"/>
      <c r="F927" s="2"/>
      <c r="G927" s="2"/>
      <c r="H927" s="2"/>
      <c r="I927" s="2"/>
    </row>
    <row r="928" spans="1:9" ht="16.5" customHeight="1">
      <c r="A928" s="40"/>
      <c r="B928" s="2"/>
      <c r="C928" s="2"/>
      <c r="D928" s="2"/>
      <c r="E928" s="2"/>
      <c r="F928" s="2"/>
      <c r="G928" s="2"/>
      <c r="H928" s="2"/>
      <c r="I928" s="2"/>
    </row>
    <row r="929" spans="1:9" ht="16.5" customHeight="1">
      <c r="A929" s="40"/>
      <c r="B929" s="2"/>
      <c r="C929" s="2"/>
      <c r="D929" s="2"/>
      <c r="E929" s="2"/>
      <c r="F929" s="2"/>
      <c r="G929" s="2"/>
      <c r="H929" s="2"/>
      <c r="I929" s="2"/>
    </row>
    <row r="930" spans="1:9" ht="16.5" customHeight="1">
      <c r="A930" s="40"/>
      <c r="B930" s="2"/>
      <c r="C930" s="2"/>
      <c r="D930" s="2"/>
      <c r="E930" s="2"/>
      <c r="F930" s="2"/>
      <c r="G930" s="2"/>
      <c r="H930" s="2"/>
      <c r="I930" s="2"/>
    </row>
    <row r="931" spans="1:9" ht="16.5" customHeight="1">
      <c r="A931" s="40"/>
      <c r="B931" s="2"/>
      <c r="C931" s="2"/>
      <c r="D931" s="2"/>
      <c r="E931" s="2"/>
      <c r="F931" s="2"/>
      <c r="G931" s="2"/>
      <c r="H931" s="2"/>
      <c r="I931" s="2"/>
    </row>
    <row r="932" spans="1:9" ht="16.5" customHeight="1">
      <c r="A932" s="40"/>
      <c r="B932" s="2"/>
      <c r="C932" s="2"/>
      <c r="D932" s="2"/>
      <c r="E932" s="2"/>
      <c r="F932" s="2"/>
      <c r="G932" s="2"/>
      <c r="H932" s="2"/>
      <c r="I932" s="2"/>
    </row>
    <row r="933" spans="1:9" ht="16.5" customHeight="1">
      <c r="A933" s="40"/>
      <c r="B933" s="2"/>
      <c r="C933" s="2"/>
      <c r="D933" s="2"/>
      <c r="E933" s="2"/>
      <c r="F933" s="2"/>
      <c r="G933" s="2"/>
      <c r="H933" s="2"/>
      <c r="I933" s="2"/>
    </row>
    <row r="934" spans="1:9" ht="16.5" customHeight="1">
      <c r="A934" s="40"/>
      <c r="B934" s="2"/>
      <c r="C934" s="2"/>
      <c r="D934" s="2"/>
      <c r="E934" s="2"/>
      <c r="F934" s="2"/>
      <c r="G934" s="2"/>
      <c r="H934" s="2"/>
      <c r="I934" s="2"/>
    </row>
    <row r="935" spans="1:9" ht="16.5" customHeight="1">
      <c r="A935" s="40"/>
      <c r="B935" s="2"/>
      <c r="C935" s="2"/>
      <c r="D935" s="2"/>
      <c r="E935" s="2"/>
      <c r="F935" s="2"/>
      <c r="G935" s="2"/>
      <c r="H935" s="2"/>
      <c r="I935" s="2"/>
    </row>
    <row r="936" spans="1:9" ht="16.5" customHeight="1">
      <c r="A936" s="40"/>
      <c r="B936" s="2"/>
      <c r="C936" s="2"/>
      <c r="D936" s="2"/>
      <c r="E936" s="2"/>
      <c r="F936" s="2"/>
      <c r="G936" s="2"/>
      <c r="H936" s="2"/>
      <c r="I936" s="2"/>
    </row>
    <row r="937" spans="1:9" ht="16.5" customHeight="1">
      <c r="A937" s="40"/>
      <c r="B937" s="2"/>
      <c r="C937" s="2"/>
      <c r="D937" s="2"/>
      <c r="E937" s="2"/>
      <c r="F937" s="2"/>
      <c r="G937" s="2"/>
      <c r="H937" s="2"/>
      <c r="I937" s="2"/>
    </row>
    <row r="938" spans="1:9" ht="16.5" customHeight="1">
      <c r="A938" s="40"/>
      <c r="B938" s="2"/>
      <c r="C938" s="2"/>
      <c r="D938" s="2"/>
      <c r="E938" s="2"/>
      <c r="F938" s="2"/>
      <c r="G938" s="2"/>
      <c r="H938" s="2"/>
      <c r="I938" s="2"/>
    </row>
    <row r="939" spans="1:9" ht="16.5" customHeight="1">
      <c r="A939" s="40"/>
      <c r="B939" s="2"/>
      <c r="C939" s="2"/>
      <c r="D939" s="2"/>
      <c r="E939" s="2"/>
      <c r="F939" s="2"/>
      <c r="G939" s="2"/>
      <c r="H939" s="2"/>
      <c r="I939" s="2"/>
    </row>
    <row r="940" spans="1:9" ht="16.5" customHeight="1">
      <c r="A940" s="40"/>
      <c r="B940" s="2"/>
      <c r="C940" s="2"/>
      <c r="D940" s="2"/>
      <c r="E940" s="2"/>
      <c r="F940" s="2"/>
      <c r="G940" s="2"/>
      <c r="H940" s="2"/>
      <c r="I940" s="2"/>
    </row>
    <row r="941" spans="1:9" ht="16.5" customHeight="1">
      <c r="A941" s="40"/>
      <c r="B941" s="2"/>
      <c r="C941" s="2"/>
      <c r="D941" s="2"/>
      <c r="E941" s="2"/>
      <c r="F941" s="2"/>
      <c r="G941" s="2"/>
      <c r="H941" s="2"/>
      <c r="I941" s="2"/>
    </row>
    <row r="942" spans="1:9" ht="16.5" customHeight="1">
      <c r="A942" s="40"/>
      <c r="B942" s="2"/>
      <c r="C942" s="2"/>
      <c r="D942" s="2"/>
      <c r="E942" s="2"/>
      <c r="F942" s="2"/>
      <c r="G942" s="2"/>
      <c r="H942" s="2"/>
      <c r="I942" s="2"/>
    </row>
    <row r="943" spans="1:9" ht="16.5" customHeight="1">
      <c r="A943" s="40"/>
      <c r="B943" s="2"/>
      <c r="C943" s="2"/>
      <c r="D943" s="2"/>
      <c r="E943" s="2"/>
      <c r="F943" s="2"/>
      <c r="G943" s="2"/>
      <c r="H943" s="2"/>
      <c r="I943" s="2"/>
    </row>
    <row r="944" spans="1:9" ht="16.5" customHeight="1">
      <c r="A944" s="40"/>
      <c r="B944" s="2"/>
      <c r="C944" s="2"/>
      <c r="D944" s="2"/>
      <c r="E944" s="2"/>
      <c r="F944" s="2"/>
      <c r="G944" s="2"/>
      <c r="H944" s="2"/>
      <c r="I944" s="2"/>
    </row>
    <row r="945" spans="1:9" ht="16.5" customHeight="1">
      <c r="A945" s="40"/>
      <c r="B945" s="2"/>
      <c r="C945" s="2"/>
      <c r="D945" s="2"/>
      <c r="E945" s="2"/>
      <c r="F945" s="2"/>
      <c r="G945" s="2"/>
      <c r="H945" s="2"/>
      <c r="I945" s="2"/>
    </row>
    <row r="946" spans="1:9" ht="16.5" customHeight="1">
      <c r="A946" s="40"/>
      <c r="B946" s="2"/>
      <c r="C946" s="2"/>
      <c r="D946" s="2"/>
      <c r="E946" s="2"/>
      <c r="F946" s="2"/>
      <c r="G946" s="2"/>
      <c r="H946" s="2"/>
      <c r="I946" s="2"/>
    </row>
    <row r="947" spans="1:9" ht="16.5" customHeight="1">
      <c r="A947" s="40"/>
      <c r="B947" s="2"/>
      <c r="C947" s="2"/>
      <c r="D947" s="2"/>
      <c r="E947" s="2"/>
      <c r="F947" s="2"/>
      <c r="G947" s="2"/>
      <c r="H947" s="2"/>
      <c r="I947" s="2"/>
    </row>
    <row r="948" spans="1:9" ht="16.5" customHeight="1">
      <c r="A948" s="40"/>
      <c r="B948" s="2"/>
      <c r="C948" s="2"/>
      <c r="D948" s="2"/>
      <c r="E948" s="2"/>
      <c r="F948" s="2"/>
      <c r="G948" s="2"/>
      <c r="H948" s="2"/>
      <c r="I948" s="2"/>
    </row>
    <row r="949" spans="1:9" ht="16.5" customHeight="1">
      <c r="A949" s="40"/>
      <c r="B949" s="2"/>
      <c r="C949" s="2"/>
      <c r="D949" s="2"/>
      <c r="E949" s="2"/>
      <c r="F949" s="2"/>
      <c r="G949" s="2"/>
      <c r="H949" s="2"/>
      <c r="I949" s="2"/>
    </row>
    <row r="950" spans="1:9" ht="16.5" customHeight="1">
      <c r="A950" s="40"/>
      <c r="B950" s="2"/>
      <c r="C950" s="2"/>
      <c r="D950" s="2"/>
      <c r="E950" s="2"/>
      <c r="F950" s="2"/>
      <c r="G950" s="2"/>
      <c r="H950" s="2"/>
      <c r="I950" s="2"/>
    </row>
    <row r="951" spans="1:9" ht="16.5" customHeight="1">
      <c r="A951" s="40"/>
      <c r="B951" s="2"/>
      <c r="C951" s="2"/>
      <c r="D951" s="2"/>
      <c r="E951" s="2"/>
      <c r="F951" s="2"/>
      <c r="G951" s="2"/>
      <c r="H951" s="2"/>
      <c r="I951" s="2"/>
    </row>
    <row r="952" spans="1:9" ht="16.5" customHeight="1">
      <c r="A952" s="40"/>
      <c r="B952" s="2"/>
      <c r="C952" s="2"/>
      <c r="D952" s="2"/>
      <c r="E952" s="2"/>
      <c r="F952" s="2"/>
      <c r="G952" s="2"/>
      <c r="H952" s="2"/>
      <c r="I952" s="2"/>
    </row>
    <row r="953" spans="1:9" ht="16.5" customHeight="1">
      <c r="A953" s="40"/>
      <c r="B953" s="2"/>
      <c r="C953" s="2"/>
      <c r="D953" s="2"/>
      <c r="E953" s="2"/>
      <c r="F953" s="2"/>
      <c r="G953" s="2"/>
      <c r="H953" s="2"/>
      <c r="I953" s="2"/>
    </row>
    <row r="954" spans="1:9" ht="16.5" customHeight="1">
      <c r="A954" s="40"/>
      <c r="B954" s="2"/>
      <c r="C954" s="2"/>
      <c r="D954" s="2"/>
      <c r="E954" s="2"/>
      <c r="F954" s="2"/>
      <c r="G954" s="2"/>
      <c r="H954" s="2"/>
      <c r="I954" s="2"/>
    </row>
    <row r="955" spans="1:9" ht="16.5" customHeight="1">
      <c r="A955" s="40"/>
      <c r="B955" s="2"/>
      <c r="C955" s="2"/>
      <c r="D955" s="2"/>
      <c r="E955" s="2"/>
      <c r="F955" s="2"/>
      <c r="G955" s="2"/>
      <c r="H955" s="2"/>
      <c r="I955" s="2"/>
    </row>
    <row r="956" spans="1:9" ht="16.5" customHeight="1">
      <c r="A956" s="40"/>
      <c r="B956" s="2"/>
      <c r="C956" s="2"/>
      <c r="D956" s="2"/>
      <c r="E956" s="2"/>
      <c r="F956" s="2"/>
      <c r="G956" s="2"/>
      <c r="H956" s="2"/>
      <c r="I956" s="2"/>
    </row>
    <row r="957" spans="1:9" ht="16.5" customHeight="1">
      <c r="A957" s="40"/>
      <c r="B957" s="2"/>
      <c r="C957" s="2"/>
      <c r="D957" s="2"/>
      <c r="E957" s="2"/>
      <c r="F957" s="2"/>
      <c r="G957" s="2"/>
      <c r="H957" s="2"/>
      <c r="I957" s="2"/>
    </row>
    <row r="958" spans="1:9" ht="16.5" customHeight="1">
      <c r="A958" s="40"/>
      <c r="B958" s="2"/>
      <c r="C958" s="2"/>
      <c r="D958" s="2"/>
      <c r="E958" s="2"/>
      <c r="F958" s="2"/>
      <c r="G958" s="2"/>
      <c r="H958" s="2"/>
      <c r="I958" s="2"/>
    </row>
    <row r="959" spans="1:9" ht="16.5" customHeight="1">
      <c r="A959" s="40"/>
      <c r="B959" s="2"/>
      <c r="C959" s="2"/>
      <c r="D959" s="2"/>
      <c r="E959" s="2"/>
      <c r="F959" s="2"/>
      <c r="G959" s="2"/>
      <c r="H959" s="2"/>
      <c r="I959" s="2"/>
    </row>
    <row r="960" spans="1:9" ht="16.5" customHeight="1">
      <c r="A960" s="40"/>
      <c r="B960" s="2"/>
      <c r="C960" s="2"/>
      <c r="D960" s="2"/>
      <c r="E960" s="2"/>
      <c r="F960" s="2"/>
      <c r="G960" s="2"/>
      <c r="H960" s="2"/>
      <c r="I960" s="2"/>
    </row>
    <row r="961" spans="1:9" ht="16.5" customHeight="1">
      <c r="A961" s="40"/>
      <c r="B961" s="2"/>
      <c r="C961" s="2"/>
      <c r="D961" s="2"/>
      <c r="E961" s="2"/>
      <c r="F961" s="2"/>
      <c r="G961" s="2"/>
      <c r="H961" s="2"/>
      <c r="I961" s="2"/>
    </row>
    <row r="962" spans="1:9" ht="16.5" customHeight="1">
      <c r="A962" s="40"/>
      <c r="B962" s="2"/>
      <c r="C962" s="2"/>
      <c r="D962" s="2"/>
      <c r="E962" s="2"/>
      <c r="F962" s="2"/>
      <c r="G962" s="2"/>
      <c r="H962" s="2"/>
      <c r="I962" s="2"/>
    </row>
    <row r="963" spans="1:9" ht="16.5" customHeight="1">
      <c r="A963" s="40"/>
      <c r="B963" s="2"/>
      <c r="C963" s="2"/>
      <c r="D963" s="2"/>
      <c r="E963" s="2"/>
      <c r="F963" s="2"/>
      <c r="G963" s="2"/>
      <c r="H963" s="2"/>
      <c r="I963" s="2"/>
    </row>
    <row r="964" spans="1:9" ht="16.5" customHeight="1">
      <c r="A964" s="40"/>
      <c r="B964" s="2"/>
      <c r="C964" s="2"/>
      <c r="D964" s="2"/>
      <c r="E964" s="2"/>
      <c r="F964" s="2"/>
      <c r="G964" s="2"/>
      <c r="H964" s="2"/>
      <c r="I964" s="2"/>
    </row>
    <row r="965" spans="1:9" ht="16.5" customHeight="1">
      <c r="A965" s="40"/>
      <c r="B965" s="2"/>
      <c r="C965" s="2"/>
      <c r="D965" s="2"/>
      <c r="E965" s="2"/>
      <c r="F965" s="2"/>
      <c r="G965" s="2"/>
      <c r="H965" s="2"/>
      <c r="I965" s="2"/>
    </row>
    <row r="966" spans="1:9" ht="16.5" customHeight="1">
      <c r="A966" s="40"/>
      <c r="B966" s="2"/>
      <c r="C966" s="2"/>
      <c r="D966" s="2"/>
      <c r="E966" s="2"/>
      <c r="F966" s="2"/>
      <c r="G966" s="2"/>
      <c r="H966" s="2"/>
      <c r="I966" s="2"/>
    </row>
    <row r="967" spans="1:9" ht="16.5" customHeight="1">
      <c r="A967" s="40"/>
      <c r="B967" s="2"/>
      <c r="C967" s="2"/>
      <c r="D967" s="2"/>
      <c r="E967" s="2"/>
      <c r="F967" s="2"/>
      <c r="G967" s="2"/>
      <c r="H967" s="2"/>
      <c r="I967" s="2"/>
    </row>
    <row r="968" spans="1:9" ht="16.5" customHeight="1">
      <c r="A968" s="40"/>
      <c r="B968" s="2"/>
      <c r="C968" s="2"/>
      <c r="D968" s="2"/>
      <c r="E968" s="2"/>
      <c r="F968" s="2"/>
      <c r="G968" s="2"/>
      <c r="H968" s="2"/>
      <c r="I968" s="2"/>
    </row>
    <row r="969" spans="1:9" ht="16.5" customHeight="1">
      <c r="A969" s="40"/>
      <c r="B969" s="2"/>
      <c r="C969" s="2"/>
      <c r="D969" s="2"/>
      <c r="E969" s="2"/>
      <c r="F969" s="2"/>
      <c r="G969" s="2"/>
      <c r="H969" s="2"/>
      <c r="I969" s="2"/>
    </row>
    <row r="970" spans="1:9" ht="16.5" customHeight="1">
      <c r="A970" s="40"/>
      <c r="B970" s="2"/>
      <c r="C970" s="2"/>
      <c r="D970" s="2"/>
      <c r="E970" s="2"/>
      <c r="F970" s="2"/>
      <c r="G970" s="2"/>
      <c r="H970" s="2"/>
      <c r="I970" s="2"/>
    </row>
    <row r="971" spans="1:9" ht="16.5" customHeight="1">
      <c r="A971" s="40"/>
      <c r="B971" s="2"/>
      <c r="C971" s="2"/>
      <c r="D971" s="2"/>
      <c r="E971" s="2"/>
      <c r="F971" s="2"/>
      <c r="G971" s="2"/>
      <c r="H971" s="2"/>
      <c r="I971" s="2"/>
    </row>
    <row r="972" spans="1:9" ht="16.5" customHeight="1">
      <c r="A972" s="40"/>
      <c r="B972" s="2"/>
      <c r="C972" s="2"/>
      <c r="D972" s="2"/>
      <c r="E972" s="2"/>
      <c r="F972" s="2"/>
      <c r="G972" s="2"/>
      <c r="H972" s="2"/>
      <c r="I972" s="2"/>
    </row>
    <row r="973" spans="1:9" ht="16.5" customHeight="1">
      <c r="A973" s="40"/>
      <c r="B973" s="2"/>
      <c r="C973" s="2"/>
      <c r="D973" s="2"/>
      <c r="E973" s="2"/>
      <c r="F973" s="2"/>
      <c r="G973" s="2"/>
      <c r="H973" s="2"/>
      <c r="I973" s="2"/>
    </row>
    <row r="974" spans="1:9" ht="16.5" customHeight="1">
      <c r="A974" s="40"/>
      <c r="B974" s="2"/>
      <c r="C974" s="2"/>
      <c r="D974" s="2"/>
      <c r="E974" s="2"/>
      <c r="F974" s="2"/>
      <c r="G974" s="2"/>
      <c r="H974" s="2"/>
      <c r="I974" s="2"/>
    </row>
    <row r="975" spans="1:9" ht="16.5" customHeight="1">
      <c r="A975" s="40"/>
      <c r="B975" s="2"/>
      <c r="C975" s="2"/>
      <c r="D975" s="2"/>
      <c r="E975" s="2"/>
      <c r="F975" s="2"/>
      <c r="G975" s="2"/>
      <c r="H975" s="2"/>
      <c r="I975" s="2"/>
    </row>
    <row r="976" spans="1:9" ht="16.5" customHeight="1">
      <c r="A976" s="40"/>
      <c r="B976" s="2"/>
      <c r="C976" s="2"/>
      <c r="D976" s="2"/>
      <c r="E976" s="2"/>
      <c r="F976" s="2"/>
      <c r="G976" s="2"/>
      <c r="H976" s="2"/>
      <c r="I976" s="2"/>
    </row>
    <row r="977" spans="1:9" ht="16.5" customHeight="1">
      <c r="A977" s="40"/>
      <c r="B977" s="2"/>
      <c r="C977" s="2"/>
      <c r="D977" s="2"/>
      <c r="E977" s="2"/>
      <c r="F977" s="2"/>
      <c r="G977" s="2"/>
      <c r="H977" s="2"/>
      <c r="I977" s="2"/>
    </row>
    <row r="978" spans="1:9" ht="16.5" customHeight="1">
      <c r="A978" s="40"/>
      <c r="B978" s="2"/>
      <c r="C978" s="2"/>
      <c r="D978" s="2"/>
      <c r="E978" s="2"/>
      <c r="F978" s="2"/>
      <c r="G978" s="2"/>
      <c r="H978" s="2"/>
      <c r="I978" s="2"/>
    </row>
    <row r="979" spans="1:9" ht="16.5" customHeight="1">
      <c r="A979" s="40"/>
      <c r="B979" s="2"/>
      <c r="C979" s="2"/>
      <c r="D979" s="2"/>
      <c r="E979" s="2"/>
      <c r="F979" s="2"/>
      <c r="G979" s="2"/>
      <c r="H979" s="2"/>
      <c r="I979" s="2"/>
    </row>
    <row r="980" spans="1:9" ht="16.5" customHeight="1">
      <c r="A980" s="40"/>
      <c r="B980" s="2"/>
      <c r="C980" s="2"/>
      <c r="D980" s="2"/>
      <c r="E980" s="2"/>
      <c r="F980" s="2"/>
      <c r="G980" s="2"/>
      <c r="H980" s="2"/>
      <c r="I980" s="2"/>
    </row>
    <row r="981" spans="1:9" ht="16.5" customHeight="1">
      <c r="A981" s="40"/>
      <c r="B981" s="2"/>
      <c r="C981" s="2"/>
      <c r="D981" s="2"/>
      <c r="E981" s="2"/>
      <c r="F981" s="2"/>
      <c r="G981" s="2"/>
      <c r="H981" s="2"/>
      <c r="I981" s="2"/>
    </row>
    <row r="982" spans="1:9" ht="16.5" customHeight="1">
      <c r="A982" s="40"/>
      <c r="B982" s="2"/>
      <c r="C982" s="2"/>
      <c r="D982" s="2"/>
      <c r="E982" s="2"/>
      <c r="F982" s="2"/>
      <c r="G982" s="2"/>
      <c r="H982" s="2"/>
      <c r="I982" s="2"/>
    </row>
    <row r="983" spans="1:9" ht="16.5" customHeight="1">
      <c r="A983" s="40"/>
      <c r="B983" s="2"/>
      <c r="C983" s="2"/>
      <c r="D983" s="2"/>
      <c r="E983" s="2"/>
      <c r="F983" s="2"/>
      <c r="G983" s="2"/>
      <c r="H983" s="2"/>
      <c r="I983" s="2"/>
    </row>
    <row r="984" spans="1:9" ht="16.5" customHeight="1">
      <c r="A984" s="40"/>
      <c r="B984" s="2"/>
      <c r="C984" s="2"/>
      <c r="D984" s="2"/>
      <c r="E984" s="2"/>
      <c r="F984" s="2"/>
      <c r="G984" s="2"/>
      <c r="H984" s="2"/>
      <c r="I984" s="2"/>
    </row>
    <row r="985" spans="1:9" ht="16.5" customHeight="1">
      <c r="A985" s="40"/>
      <c r="B985" s="2"/>
      <c r="C985" s="2"/>
      <c r="D985" s="2"/>
      <c r="E985" s="2"/>
      <c r="F985" s="2"/>
      <c r="G985" s="2"/>
      <c r="H985" s="2"/>
      <c r="I985" s="2"/>
    </row>
    <row r="986" spans="1:9" ht="16.5" customHeight="1">
      <c r="A986" s="40"/>
      <c r="B986" s="2"/>
      <c r="C986" s="2"/>
      <c r="D986" s="2"/>
      <c r="E986" s="2"/>
      <c r="F986" s="2"/>
      <c r="G986" s="2"/>
      <c r="H986" s="2"/>
      <c r="I986" s="2"/>
    </row>
    <row r="987" spans="1:9" ht="16.5" customHeight="1">
      <c r="A987" s="40"/>
      <c r="B987" s="2"/>
      <c r="C987" s="2"/>
      <c r="D987" s="2"/>
      <c r="E987" s="2"/>
      <c r="F987" s="2"/>
      <c r="G987" s="2"/>
      <c r="H987" s="2"/>
      <c r="I987" s="2"/>
    </row>
    <row r="988" spans="1:9" ht="16.5" customHeight="1">
      <c r="A988" s="40"/>
      <c r="B988" s="2"/>
      <c r="C988" s="2"/>
      <c r="D988" s="2"/>
      <c r="E988" s="2"/>
      <c r="F988" s="2"/>
      <c r="G988" s="2"/>
      <c r="H988" s="2"/>
      <c r="I988" s="2"/>
    </row>
    <row r="989" spans="1:9" ht="16.5" customHeight="1">
      <c r="A989" s="40"/>
      <c r="B989" s="2"/>
      <c r="C989" s="2"/>
      <c r="D989" s="2"/>
      <c r="E989" s="2"/>
      <c r="F989" s="2"/>
      <c r="G989" s="2"/>
      <c r="H989" s="2"/>
      <c r="I989" s="2"/>
    </row>
    <row r="990" spans="1:9" ht="16.5" customHeight="1">
      <c r="A990" s="40"/>
      <c r="B990" s="2"/>
      <c r="C990" s="2"/>
      <c r="D990" s="2"/>
      <c r="E990" s="2"/>
      <c r="F990" s="2"/>
      <c r="G990" s="2"/>
      <c r="H990" s="2"/>
      <c r="I990" s="2"/>
    </row>
    <row r="991" spans="1:9" ht="16.5" customHeight="1">
      <c r="A991" s="40"/>
      <c r="B991" s="2"/>
      <c r="C991" s="2"/>
      <c r="D991" s="2"/>
      <c r="E991" s="2"/>
      <c r="F991" s="2"/>
      <c r="G991" s="2"/>
      <c r="H991" s="2"/>
      <c r="I991" s="2"/>
    </row>
    <row r="992" spans="1:9" ht="16.5" customHeight="1">
      <c r="A992" s="40"/>
      <c r="B992" s="2"/>
      <c r="C992" s="2"/>
      <c r="D992" s="2"/>
      <c r="E992" s="2"/>
      <c r="F992" s="2"/>
      <c r="G992" s="2"/>
      <c r="H992" s="2"/>
      <c r="I992" s="2"/>
    </row>
    <row r="993" spans="1:9" ht="16.5" customHeight="1">
      <c r="A993" s="40"/>
      <c r="B993" s="2"/>
      <c r="C993" s="2"/>
      <c r="D993" s="2"/>
      <c r="E993" s="2"/>
      <c r="F993" s="2"/>
      <c r="G993" s="2"/>
      <c r="H993" s="2"/>
      <c r="I993" s="2"/>
    </row>
    <row r="994" spans="1:9" ht="16.5" customHeight="1">
      <c r="A994" s="40"/>
      <c r="B994" s="2"/>
      <c r="C994" s="2"/>
      <c r="D994" s="2"/>
      <c r="E994" s="2"/>
      <c r="F994" s="2"/>
      <c r="G994" s="2"/>
      <c r="H994" s="2"/>
      <c r="I994" s="2"/>
    </row>
    <row r="995" spans="1:9" ht="16.5" customHeight="1">
      <c r="A995" s="40"/>
      <c r="B995" s="2"/>
      <c r="C995" s="2"/>
      <c r="D995" s="2"/>
      <c r="E995" s="2"/>
      <c r="F995" s="2"/>
      <c r="G995" s="2"/>
      <c r="H995" s="2"/>
      <c r="I995" s="2"/>
    </row>
    <row r="996" spans="1:9" ht="16.5" customHeight="1">
      <c r="A996" s="40"/>
      <c r="B996" s="2"/>
      <c r="C996" s="2"/>
      <c r="D996" s="2"/>
      <c r="E996" s="2"/>
      <c r="F996" s="2"/>
      <c r="G996" s="2"/>
      <c r="H996" s="2"/>
      <c r="I996" s="2"/>
    </row>
    <row r="997" spans="1:9" ht="16.5" customHeight="1">
      <c r="A997" s="40"/>
      <c r="B997" s="2"/>
      <c r="C997" s="2"/>
      <c r="D997" s="2"/>
      <c r="E997" s="2"/>
      <c r="F997" s="2"/>
      <c r="G997" s="2"/>
      <c r="H997" s="2"/>
      <c r="I997" s="2"/>
    </row>
    <row r="998" spans="1:9" ht="16.5" customHeight="1">
      <c r="A998" s="40"/>
      <c r="B998" s="2"/>
      <c r="C998" s="2"/>
      <c r="D998" s="2"/>
      <c r="E998" s="2"/>
      <c r="F998" s="2"/>
      <c r="G998" s="2"/>
      <c r="H998" s="2"/>
      <c r="I998" s="2"/>
    </row>
    <row r="999" spans="1:9" ht="16.5" customHeight="1">
      <c r="A999" s="40"/>
      <c r="B999" s="2"/>
      <c r="C999" s="2"/>
      <c r="D999" s="2"/>
      <c r="E999" s="2"/>
      <c r="F999" s="2"/>
      <c r="G999" s="2"/>
      <c r="H999" s="2"/>
      <c r="I999" s="2"/>
    </row>
    <row r="1000" spans="1:9" ht="16.5" customHeight="1">
      <c r="A1000" s="40"/>
      <c r="B1000" s="2"/>
      <c r="C1000" s="2"/>
      <c r="D1000" s="2"/>
      <c r="E1000" s="2"/>
      <c r="F1000" s="2"/>
      <c r="G1000" s="2"/>
      <c r="H1000" s="2"/>
      <c r="I1000" s="2"/>
    </row>
    <row r="1001" spans="1:9" ht="16.5" customHeight="1">
      <c r="A1001" s="40"/>
      <c r="B1001" s="2"/>
      <c r="C1001" s="2"/>
      <c r="D1001" s="2"/>
      <c r="E1001" s="2"/>
      <c r="F1001" s="2"/>
      <c r="G1001" s="2"/>
      <c r="H1001" s="2"/>
      <c r="I1001" s="2"/>
    </row>
    <row r="1002" spans="1:9" ht="16.5" customHeight="1">
      <c r="A1002" s="40"/>
      <c r="B1002" s="2"/>
      <c r="C1002" s="2"/>
      <c r="D1002" s="2"/>
      <c r="E1002" s="2"/>
      <c r="F1002" s="2"/>
      <c r="G1002" s="2"/>
      <c r="H1002" s="2"/>
      <c r="I1002" s="2"/>
    </row>
    <row r="1003" spans="1:9" ht="16.5" customHeight="1">
      <c r="A1003" s="40"/>
      <c r="B1003" s="2"/>
      <c r="C1003" s="2"/>
      <c r="D1003" s="2"/>
      <c r="E1003" s="2"/>
      <c r="F1003" s="2"/>
      <c r="G1003" s="2"/>
      <c r="H1003" s="2"/>
      <c r="I1003" s="2"/>
    </row>
    <row r="1004" spans="1:9" ht="16.5" customHeight="1">
      <c r="A1004" s="40"/>
      <c r="B1004" s="2"/>
      <c r="C1004" s="2"/>
      <c r="D1004" s="2"/>
      <c r="E1004" s="2"/>
      <c r="F1004" s="2"/>
      <c r="G1004" s="2"/>
      <c r="H1004" s="2"/>
      <c r="I1004" s="2"/>
    </row>
    <row r="1005" spans="1:9" ht="16.5" customHeight="1">
      <c r="A1005" s="40"/>
      <c r="B1005" s="2"/>
      <c r="C1005" s="2"/>
      <c r="D1005" s="2"/>
      <c r="E1005" s="2"/>
      <c r="F1005" s="2"/>
      <c r="G1005" s="2"/>
      <c r="H1005" s="2"/>
      <c r="I1005" s="2"/>
    </row>
    <row r="1006" spans="1:9" ht="16.5" customHeight="1">
      <c r="A1006" s="40"/>
      <c r="B1006" s="2"/>
      <c r="C1006" s="2"/>
      <c r="D1006" s="2"/>
      <c r="E1006" s="2"/>
      <c r="F1006" s="2"/>
      <c r="G1006" s="2"/>
      <c r="H1006" s="2"/>
      <c r="I1006" s="2"/>
    </row>
    <row r="1007" spans="1:9" ht="16.5" customHeight="1">
      <c r="A1007" s="40"/>
      <c r="B1007" s="2"/>
      <c r="C1007" s="2"/>
      <c r="D1007" s="2"/>
      <c r="E1007" s="2"/>
      <c r="F1007" s="2"/>
      <c r="G1007" s="2"/>
      <c r="H1007" s="2"/>
      <c r="I1007" s="2"/>
    </row>
    <row r="1008" spans="1:9" ht="16.5" customHeight="1">
      <c r="A1008" s="40"/>
      <c r="B1008" s="2"/>
      <c r="C1008" s="2"/>
      <c r="D1008" s="2"/>
      <c r="E1008" s="2"/>
      <c r="F1008" s="2"/>
      <c r="G1008" s="2"/>
      <c r="H1008" s="2"/>
      <c r="I1008" s="2"/>
    </row>
    <row r="1009" spans="1:9" ht="16.5" customHeight="1">
      <c r="A1009" s="40"/>
      <c r="B1009" s="2"/>
      <c r="C1009" s="2"/>
      <c r="D1009" s="2"/>
      <c r="E1009" s="2"/>
      <c r="F1009" s="2"/>
      <c r="G1009" s="2"/>
      <c r="H1009" s="2"/>
      <c r="I1009" s="2"/>
    </row>
    <row r="1010" spans="1:9" ht="16.5" customHeight="1">
      <c r="A1010" s="40"/>
      <c r="B1010" s="2"/>
      <c r="C1010" s="2"/>
      <c r="D1010" s="2"/>
      <c r="E1010" s="2"/>
      <c r="F1010" s="2"/>
      <c r="G1010" s="2"/>
      <c r="H1010" s="2"/>
      <c r="I1010" s="2"/>
    </row>
    <row r="1011" spans="1:9" ht="16.5" customHeight="1">
      <c r="A1011" s="40"/>
      <c r="B1011" s="2"/>
      <c r="C1011" s="2"/>
      <c r="D1011" s="2"/>
      <c r="E1011" s="2"/>
      <c r="F1011" s="2"/>
      <c r="G1011" s="2"/>
      <c r="H1011" s="2"/>
      <c r="I1011" s="2"/>
    </row>
    <row r="1012" spans="1:9" ht="16.5" customHeight="1">
      <c r="A1012" s="40"/>
      <c r="B1012" s="2"/>
      <c r="C1012" s="2"/>
      <c r="D1012" s="2"/>
      <c r="E1012" s="2"/>
      <c r="F1012" s="2"/>
      <c r="G1012" s="2"/>
      <c r="H1012" s="2"/>
      <c r="I1012" s="2"/>
    </row>
    <row r="1013" spans="1:9" ht="16.5" customHeight="1">
      <c r="A1013" s="40"/>
      <c r="B1013" s="2"/>
      <c r="C1013" s="2"/>
      <c r="D1013" s="2"/>
      <c r="E1013" s="2"/>
      <c r="F1013" s="2"/>
      <c r="G1013" s="2"/>
      <c r="H1013" s="2"/>
      <c r="I1013" s="2"/>
    </row>
    <row r="1014" spans="1:9" ht="16.5" customHeight="1">
      <c r="A1014" s="40"/>
      <c r="B1014" s="2"/>
      <c r="C1014" s="2"/>
      <c r="D1014" s="2"/>
      <c r="E1014" s="2"/>
      <c r="F1014" s="2"/>
      <c r="G1014" s="2"/>
      <c r="H1014" s="2"/>
      <c r="I1014" s="2"/>
    </row>
    <row r="1015" spans="1:9" ht="16.5" customHeight="1">
      <c r="A1015" s="40"/>
      <c r="B1015" s="2"/>
      <c r="C1015" s="2"/>
      <c r="D1015" s="2"/>
      <c r="E1015" s="2"/>
      <c r="F1015" s="2"/>
      <c r="G1015" s="2"/>
      <c r="H1015" s="2"/>
      <c r="I1015" s="2"/>
    </row>
    <row r="1016" spans="1:9" ht="16.5" customHeight="1">
      <c r="A1016" s="40"/>
      <c r="B1016" s="2"/>
      <c r="C1016" s="2"/>
      <c r="D1016" s="2"/>
      <c r="E1016" s="2"/>
      <c r="F1016" s="2"/>
      <c r="G1016" s="2"/>
      <c r="H1016" s="2"/>
      <c r="I1016" s="2"/>
    </row>
    <row r="1017" spans="1:9" ht="16.5" customHeight="1">
      <c r="A1017" s="40"/>
      <c r="B1017" s="2"/>
      <c r="C1017" s="2"/>
      <c r="D1017" s="2"/>
      <c r="E1017" s="2"/>
      <c r="F1017" s="2"/>
      <c r="G1017" s="2"/>
      <c r="H1017" s="2"/>
      <c r="I1017" s="2"/>
    </row>
    <row r="1018" spans="1:9" ht="16.5" customHeight="1">
      <c r="A1018" s="40"/>
      <c r="B1018" s="2"/>
      <c r="C1018" s="2"/>
      <c r="D1018" s="2"/>
      <c r="E1018" s="2"/>
      <c r="F1018" s="2"/>
      <c r="G1018" s="2"/>
      <c r="H1018" s="2"/>
      <c r="I1018" s="2"/>
    </row>
    <row r="1019" spans="1:9" ht="16.5" customHeight="1">
      <c r="A1019" s="40"/>
      <c r="B1019" s="2"/>
      <c r="C1019" s="2"/>
      <c r="D1019" s="2"/>
      <c r="E1019" s="2"/>
      <c r="F1019" s="2"/>
      <c r="G1019" s="2"/>
      <c r="H1019" s="2"/>
      <c r="I1019" s="2"/>
    </row>
    <row r="1020" spans="1:9" ht="16.5" customHeight="1">
      <c r="A1020" s="40"/>
      <c r="B1020" s="2"/>
      <c r="C1020" s="2"/>
      <c r="D1020" s="2"/>
      <c r="E1020" s="2"/>
      <c r="F1020" s="2"/>
      <c r="G1020" s="2"/>
      <c r="H1020" s="2"/>
      <c r="I1020" s="2"/>
    </row>
    <row r="1021" spans="1:9" ht="16.5" customHeight="1">
      <c r="A1021" s="40"/>
      <c r="B1021" s="2"/>
      <c r="C1021" s="2"/>
      <c r="D1021" s="2"/>
      <c r="E1021" s="2"/>
      <c r="F1021" s="2"/>
      <c r="G1021" s="2"/>
      <c r="H1021" s="2"/>
      <c r="I1021" s="2"/>
    </row>
    <row r="1022" spans="1:9" ht="16.5" customHeight="1">
      <c r="A1022" s="40"/>
      <c r="B1022" s="2"/>
      <c r="C1022" s="2"/>
      <c r="D1022" s="2"/>
      <c r="E1022" s="2"/>
      <c r="F1022" s="2"/>
      <c r="G1022" s="2"/>
      <c r="H1022" s="2"/>
      <c r="I1022" s="2"/>
    </row>
    <row r="1023" spans="1:9" ht="16.5" customHeight="1">
      <c r="A1023" s="40"/>
      <c r="B1023" s="2"/>
      <c r="C1023" s="2"/>
      <c r="D1023" s="2"/>
      <c r="E1023" s="2"/>
      <c r="F1023" s="2"/>
      <c r="G1023" s="2"/>
      <c r="H1023" s="2"/>
      <c r="I1023" s="2"/>
    </row>
    <row r="1024" spans="1:9" ht="16.5" customHeight="1">
      <c r="A1024" s="40"/>
      <c r="B1024" s="2"/>
      <c r="C1024" s="2"/>
      <c r="D1024" s="2"/>
      <c r="E1024" s="2"/>
      <c r="F1024" s="2"/>
      <c r="G1024" s="2"/>
      <c r="H1024" s="2"/>
      <c r="I1024" s="2"/>
    </row>
    <row r="1025" spans="1:9" ht="16.5" customHeight="1">
      <c r="A1025" s="40"/>
      <c r="B1025" s="2"/>
      <c r="C1025" s="2"/>
      <c r="D1025" s="2"/>
      <c r="E1025" s="2"/>
      <c r="F1025" s="2"/>
      <c r="G1025" s="2"/>
      <c r="H1025" s="2"/>
      <c r="I1025" s="2"/>
    </row>
    <row r="1026" spans="1:9" ht="16.5" customHeight="1">
      <c r="A1026" s="40"/>
      <c r="B1026" s="2"/>
      <c r="C1026" s="2"/>
      <c r="D1026" s="2"/>
      <c r="E1026" s="2"/>
      <c r="F1026" s="2"/>
      <c r="G1026" s="2"/>
      <c r="H1026" s="2"/>
      <c r="I1026" s="2"/>
    </row>
    <row r="1027" spans="1:9" ht="16.5" customHeight="1">
      <c r="A1027" s="40"/>
      <c r="B1027" s="2"/>
      <c r="C1027" s="2"/>
      <c r="D1027" s="2"/>
      <c r="E1027" s="2"/>
      <c r="F1027" s="2"/>
      <c r="G1027" s="2"/>
      <c r="H1027" s="2"/>
      <c r="I1027" s="2"/>
    </row>
    <row r="1028" spans="1:9" ht="16.5" customHeight="1">
      <c r="A1028" s="40"/>
      <c r="B1028" s="2"/>
      <c r="C1028" s="2"/>
      <c r="D1028" s="2"/>
      <c r="E1028" s="2"/>
      <c r="F1028" s="2"/>
      <c r="G1028" s="2"/>
      <c r="H1028" s="2"/>
      <c r="I1028" s="2"/>
    </row>
    <row r="1029" spans="1:9" ht="16.5" customHeight="1">
      <c r="A1029" s="40"/>
      <c r="B1029" s="2"/>
      <c r="C1029" s="2"/>
      <c r="D1029" s="2"/>
      <c r="E1029" s="2"/>
      <c r="F1029" s="2"/>
      <c r="G1029" s="2"/>
      <c r="H1029" s="2"/>
      <c r="I1029" s="2"/>
    </row>
    <row r="1030" spans="1:9" ht="16.5" customHeight="1">
      <c r="A1030" s="40"/>
      <c r="B1030" s="2"/>
      <c r="C1030" s="2"/>
      <c r="D1030" s="2"/>
      <c r="E1030" s="2"/>
      <c r="F1030" s="2"/>
      <c r="G1030" s="2"/>
      <c r="H1030" s="2"/>
      <c r="I1030" s="2"/>
    </row>
    <row r="1031" spans="1:9" ht="16.5" customHeight="1">
      <c r="A1031" s="40"/>
      <c r="B1031" s="2"/>
      <c r="C1031" s="2"/>
      <c r="D1031" s="2"/>
      <c r="E1031" s="2"/>
      <c r="F1031" s="2"/>
      <c r="G1031" s="2"/>
      <c r="H1031" s="2"/>
      <c r="I1031" s="2"/>
    </row>
    <row r="1032" spans="1:9" ht="16.5" customHeight="1">
      <c r="A1032" s="40"/>
      <c r="B1032" s="2"/>
      <c r="C1032" s="2"/>
      <c r="D1032" s="2"/>
      <c r="E1032" s="2"/>
      <c r="F1032" s="2"/>
      <c r="G1032" s="2"/>
      <c r="H1032" s="2"/>
      <c r="I1032" s="2"/>
    </row>
    <row r="1033" spans="1:9" ht="16.5" customHeight="1">
      <c r="A1033" s="40"/>
      <c r="B1033" s="2"/>
      <c r="C1033" s="2"/>
      <c r="D1033" s="2"/>
      <c r="E1033" s="2"/>
      <c r="F1033" s="2"/>
      <c r="G1033" s="2"/>
      <c r="H1033" s="2"/>
      <c r="I1033" s="2"/>
    </row>
    <row r="1034" spans="1:9" ht="16.5" customHeight="1">
      <c r="A1034" s="40"/>
      <c r="B1034" s="2"/>
      <c r="C1034" s="2"/>
      <c r="D1034" s="2"/>
      <c r="E1034" s="2"/>
      <c r="F1034" s="2"/>
      <c r="G1034" s="2"/>
      <c r="H1034" s="2"/>
      <c r="I1034" s="2"/>
    </row>
    <row r="1035" spans="1:9" ht="16.5" customHeight="1">
      <c r="A1035" s="40"/>
      <c r="B1035" s="2"/>
      <c r="C1035" s="2"/>
      <c r="D1035" s="2"/>
      <c r="E1035" s="2"/>
      <c r="F1035" s="2"/>
      <c r="G1035" s="2"/>
      <c r="H1035" s="2"/>
      <c r="I1035" s="2"/>
    </row>
    <row r="1036" spans="1:9" ht="16.5" customHeight="1">
      <c r="A1036" s="40"/>
      <c r="B1036" s="2"/>
      <c r="C1036" s="2"/>
      <c r="D1036" s="2"/>
      <c r="E1036" s="2"/>
      <c r="F1036" s="2"/>
      <c r="G1036" s="2"/>
      <c r="H1036" s="2"/>
      <c r="I1036" s="2"/>
    </row>
    <row r="1037" spans="1:9" ht="16.5" customHeight="1">
      <c r="A1037" s="40"/>
      <c r="B1037" s="2"/>
      <c r="C1037" s="2"/>
      <c r="D1037" s="2"/>
      <c r="E1037" s="2"/>
      <c r="F1037" s="2"/>
      <c r="G1037" s="2"/>
      <c r="H1037" s="2"/>
      <c r="I1037" s="2"/>
    </row>
    <row r="1038" spans="1:9" ht="16.5" customHeight="1">
      <c r="A1038" s="40"/>
      <c r="B1038" s="2"/>
      <c r="C1038" s="2"/>
      <c r="D1038" s="2"/>
      <c r="E1038" s="2"/>
      <c r="F1038" s="2"/>
      <c r="G1038" s="2"/>
      <c r="H1038" s="2"/>
      <c r="I1038" s="2"/>
    </row>
    <row r="1039" spans="1:9" ht="16.5" customHeight="1">
      <c r="A1039" s="40"/>
      <c r="B1039" s="2"/>
      <c r="C1039" s="2"/>
      <c r="D1039" s="2"/>
      <c r="E1039" s="2"/>
      <c r="F1039" s="2"/>
      <c r="G1039" s="2"/>
      <c r="H1039" s="2"/>
      <c r="I1039" s="2"/>
    </row>
    <row r="1040" spans="1:9" ht="16.5" customHeight="1">
      <c r="A1040" s="40"/>
      <c r="B1040" s="2"/>
      <c r="C1040" s="2"/>
      <c r="D1040" s="2"/>
      <c r="E1040" s="2"/>
      <c r="F1040" s="2"/>
      <c r="G1040" s="2"/>
      <c r="H1040" s="2"/>
      <c r="I1040" s="2"/>
    </row>
    <row r="1041" spans="1:9" ht="16.5" customHeight="1">
      <c r="A1041" s="40"/>
      <c r="B1041" s="2"/>
      <c r="C1041" s="2"/>
      <c r="D1041" s="2"/>
      <c r="E1041" s="2"/>
      <c r="F1041" s="2"/>
      <c r="G1041" s="2"/>
      <c r="H1041" s="2"/>
      <c r="I1041" s="2"/>
    </row>
    <row r="1042" spans="1:9" ht="16.5" customHeight="1">
      <c r="A1042" s="40"/>
      <c r="B1042" s="2"/>
      <c r="C1042" s="2"/>
      <c r="D1042" s="2"/>
      <c r="E1042" s="2"/>
      <c r="F1042" s="2"/>
      <c r="G1042" s="2"/>
      <c r="H1042" s="2"/>
      <c r="I1042" s="2"/>
    </row>
    <row r="1043" spans="1:9" ht="16.5" customHeight="1">
      <c r="A1043" s="40"/>
      <c r="B1043" s="2"/>
      <c r="C1043" s="2"/>
      <c r="D1043" s="2"/>
      <c r="E1043" s="2"/>
      <c r="F1043" s="2"/>
      <c r="G1043" s="2"/>
      <c r="H1043" s="2"/>
      <c r="I1043" s="2"/>
    </row>
    <row r="1044" spans="1:9" ht="16.5" customHeight="1">
      <c r="A1044" s="40"/>
      <c r="B1044" s="2"/>
      <c r="C1044" s="2"/>
      <c r="D1044" s="2"/>
      <c r="E1044" s="2"/>
      <c r="F1044" s="2"/>
      <c r="G1044" s="2"/>
      <c r="H1044" s="2"/>
      <c r="I1044" s="2"/>
    </row>
    <row r="1045" spans="1:9" ht="16.5" customHeight="1">
      <c r="A1045" s="40"/>
      <c r="B1045" s="2"/>
      <c r="C1045" s="2"/>
      <c r="D1045" s="2"/>
      <c r="E1045" s="2"/>
      <c r="F1045" s="2"/>
      <c r="G1045" s="2"/>
      <c r="H1045" s="2"/>
      <c r="I1045" s="2"/>
    </row>
    <row r="1046" spans="1:9" ht="16.5" customHeight="1">
      <c r="A1046" s="40"/>
      <c r="B1046" s="2"/>
      <c r="C1046" s="2"/>
      <c r="D1046" s="2"/>
      <c r="E1046" s="2"/>
      <c r="F1046" s="2"/>
      <c r="G1046" s="2"/>
      <c r="H1046" s="2"/>
      <c r="I1046" s="2"/>
    </row>
    <row r="1047" spans="1:9" ht="16.5" customHeight="1">
      <c r="A1047" s="40"/>
      <c r="B1047" s="2"/>
      <c r="C1047" s="2"/>
      <c r="D1047" s="2"/>
      <c r="E1047" s="2"/>
      <c r="F1047" s="2"/>
      <c r="G1047" s="2"/>
      <c r="H1047" s="2"/>
      <c r="I1047" s="2"/>
    </row>
    <row r="1048" spans="1:9" ht="16.5" customHeight="1">
      <c r="A1048" s="40"/>
      <c r="B1048" s="2"/>
      <c r="C1048" s="2"/>
      <c r="D1048" s="2"/>
      <c r="E1048" s="2"/>
      <c r="F1048" s="2"/>
      <c r="G1048" s="2"/>
      <c r="H1048" s="2"/>
      <c r="I1048" s="2"/>
    </row>
    <row r="1049" spans="1:9" ht="16.5" customHeight="1">
      <c r="A1049" s="40"/>
      <c r="B1049" s="2"/>
      <c r="C1049" s="2"/>
      <c r="D1049" s="2"/>
      <c r="E1049" s="2"/>
      <c r="F1049" s="2"/>
      <c r="G1049" s="2"/>
      <c r="H1049" s="2"/>
      <c r="I1049" s="2"/>
    </row>
    <row r="1050" spans="1:9" ht="16.5" customHeight="1">
      <c r="A1050" s="40"/>
      <c r="B1050" s="2"/>
      <c r="C1050" s="2"/>
      <c r="D1050" s="2"/>
      <c r="E1050" s="2"/>
      <c r="F1050" s="2"/>
      <c r="G1050" s="2"/>
      <c r="H1050" s="2"/>
      <c r="I1050" s="2"/>
    </row>
    <row r="1051" spans="1:9" ht="16.5" customHeight="1">
      <c r="A1051" s="40"/>
      <c r="B1051" s="2"/>
      <c r="C1051" s="2"/>
      <c r="D1051" s="2"/>
      <c r="E1051" s="2"/>
      <c r="F1051" s="2"/>
      <c r="G1051" s="2"/>
      <c r="H1051" s="2"/>
      <c r="I1051" s="2"/>
    </row>
    <row r="1052" spans="1:9" ht="16.5" customHeight="1">
      <c r="A1052" s="40"/>
      <c r="B1052" s="2"/>
      <c r="C1052" s="2"/>
      <c r="D1052" s="2"/>
      <c r="E1052" s="2"/>
      <c r="F1052" s="2"/>
      <c r="G1052" s="2"/>
      <c r="H1052" s="2"/>
      <c r="I1052" s="2"/>
    </row>
    <row r="1053" spans="1:9" ht="16.5" customHeight="1">
      <c r="A1053" s="40"/>
      <c r="B1053" s="2"/>
      <c r="C1053" s="2"/>
      <c r="D1053" s="2"/>
      <c r="E1053" s="2"/>
      <c r="F1053" s="2"/>
      <c r="G1053" s="2"/>
      <c r="H1053" s="2"/>
      <c r="I1053" s="2"/>
    </row>
    <row r="1054" spans="1:9" ht="16.5" customHeight="1">
      <c r="A1054" s="40"/>
      <c r="B1054" s="2"/>
      <c r="C1054" s="2"/>
      <c r="D1054" s="2"/>
      <c r="E1054" s="2"/>
      <c r="F1054" s="2"/>
      <c r="G1054" s="2"/>
      <c r="H1054" s="2"/>
      <c r="I1054" s="2"/>
    </row>
    <row r="1055" spans="1:9" ht="16.5" customHeight="1">
      <c r="A1055" s="40"/>
      <c r="B1055" s="2"/>
      <c r="C1055" s="2"/>
      <c r="D1055" s="2"/>
      <c r="E1055" s="2"/>
      <c r="F1055" s="2"/>
      <c r="G1055" s="2"/>
      <c r="H1055" s="2"/>
      <c r="I1055" s="2"/>
    </row>
    <row r="1056" spans="1:9" ht="16.5" customHeight="1">
      <c r="A1056" s="40"/>
      <c r="B1056" s="2"/>
      <c r="C1056" s="2"/>
      <c r="D1056" s="2"/>
      <c r="E1056" s="2"/>
      <c r="F1056" s="2"/>
      <c r="G1056" s="2"/>
      <c r="H1056" s="2"/>
      <c r="I1056" s="2"/>
    </row>
    <row r="1057" spans="1:9" ht="16.5" customHeight="1">
      <c r="A1057" s="40"/>
      <c r="B1057" s="2"/>
      <c r="C1057" s="2"/>
      <c r="D1057" s="2"/>
      <c r="E1057" s="2"/>
      <c r="F1057" s="2"/>
      <c r="G1057" s="2"/>
      <c r="H1057" s="2"/>
      <c r="I1057" s="2"/>
    </row>
    <row r="1058" spans="1:9" ht="16.5" customHeight="1">
      <c r="A1058" s="40"/>
      <c r="B1058" s="2"/>
      <c r="C1058" s="2"/>
      <c r="D1058" s="2"/>
      <c r="E1058" s="2"/>
      <c r="F1058" s="2"/>
      <c r="G1058" s="2"/>
      <c r="H1058" s="2"/>
      <c r="I1058" s="2"/>
    </row>
    <row r="1059" spans="1:9" ht="16.5" customHeight="1">
      <c r="A1059" s="40"/>
      <c r="B1059" s="2"/>
      <c r="C1059" s="2"/>
      <c r="D1059" s="2"/>
      <c r="E1059" s="2"/>
      <c r="F1059" s="2"/>
      <c r="G1059" s="2"/>
      <c r="H1059" s="2"/>
      <c r="I1059" s="2"/>
    </row>
    <row r="1060" spans="1:9" ht="16.5" customHeight="1">
      <c r="A1060" s="40"/>
      <c r="B1060" s="2"/>
      <c r="C1060" s="2"/>
      <c r="D1060" s="2"/>
      <c r="E1060" s="2"/>
      <c r="F1060" s="2"/>
      <c r="G1060" s="2"/>
      <c r="H1060" s="2"/>
      <c r="I1060" s="2"/>
    </row>
    <row r="1061" spans="1:9" ht="16.5" customHeight="1">
      <c r="A1061" s="40"/>
      <c r="B1061" s="2"/>
      <c r="C1061" s="2"/>
      <c r="D1061" s="2"/>
      <c r="E1061" s="2"/>
      <c r="F1061" s="2"/>
      <c r="G1061" s="2"/>
      <c r="H1061" s="2"/>
      <c r="I1061" s="2"/>
    </row>
    <row r="1062" spans="1:9" ht="16.5" customHeight="1">
      <c r="A1062" s="40"/>
      <c r="B1062" s="2"/>
      <c r="C1062" s="2"/>
      <c r="D1062" s="2"/>
      <c r="E1062" s="2"/>
      <c r="F1062" s="2"/>
      <c r="G1062" s="2"/>
      <c r="H1062" s="2"/>
      <c r="I1062" s="2"/>
    </row>
    <row r="1063" spans="1:9" ht="16.5" customHeight="1">
      <c r="A1063" s="40"/>
      <c r="B1063" s="2"/>
      <c r="C1063" s="2"/>
      <c r="D1063" s="2"/>
      <c r="E1063" s="2"/>
      <c r="F1063" s="2"/>
      <c r="G1063" s="2"/>
      <c r="H1063" s="2"/>
      <c r="I1063" s="2"/>
    </row>
    <row r="1064" spans="1:9" ht="16.5" customHeight="1">
      <c r="A1064" s="40"/>
      <c r="B1064" s="2"/>
      <c r="C1064" s="2"/>
      <c r="D1064" s="2"/>
      <c r="E1064" s="2"/>
      <c r="F1064" s="2"/>
      <c r="G1064" s="2"/>
      <c r="H1064" s="2"/>
      <c r="I1064" s="2"/>
    </row>
    <row r="1065" spans="1:9" ht="16.5" customHeight="1">
      <c r="A1065" s="40"/>
      <c r="B1065" s="2"/>
      <c r="C1065" s="2"/>
      <c r="D1065" s="2"/>
      <c r="E1065" s="2"/>
      <c r="F1065" s="2"/>
      <c r="G1065" s="2"/>
      <c r="H1065" s="2"/>
      <c r="I1065" s="2"/>
    </row>
    <row r="1066" spans="1:9" ht="16.5" customHeight="1">
      <c r="A1066" s="40"/>
      <c r="B1066" s="2"/>
      <c r="C1066" s="2"/>
      <c r="D1066" s="2"/>
      <c r="E1066" s="2"/>
      <c r="F1066" s="2"/>
      <c r="G1066" s="2"/>
      <c r="H1066" s="2"/>
      <c r="I1066" s="2"/>
    </row>
    <row r="1067" spans="1:9" ht="16.5" customHeight="1">
      <c r="A1067" s="40"/>
      <c r="B1067" s="2"/>
      <c r="C1067" s="2"/>
      <c r="D1067" s="2"/>
      <c r="E1067" s="2"/>
      <c r="F1067" s="2"/>
      <c r="G1067" s="2"/>
      <c r="H1067" s="2"/>
      <c r="I1067" s="2"/>
    </row>
    <row r="1068" spans="1:9" ht="16.5" customHeight="1">
      <c r="A1068" s="40"/>
      <c r="B1068" s="2"/>
      <c r="C1068" s="2"/>
      <c r="D1068" s="2"/>
      <c r="E1068" s="2"/>
      <c r="F1068" s="2"/>
      <c r="G1068" s="2"/>
      <c r="H1068" s="2"/>
      <c r="I1068" s="2"/>
    </row>
    <row r="1069" spans="1:9" ht="16.5" customHeight="1">
      <c r="A1069" s="40"/>
      <c r="B1069" s="2"/>
      <c r="C1069" s="2"/>
      <c r="D1069" s="2"/>
      <c r="E1069" s="2"/>
      <c r="F1069" s="2"/>
      <c r="G1069" s="2"/>
      <c r="H1069" s="2"/>
      <c r="I1069" s="2"/>
    </row>
    <row r="1070" spans="1:9" ht="16.5" customHeight="1">
      <c r="A1070" s="40"/>
      <c r="B1070" s="2"/>
      <c r="C1070" s="2"/>
      <c r="D1070" s="2"/>
      <c r="E1070" s="2"/>
      <c r="F1070" s="2"/>
      <c r="G1070" s="2"/>
      <c r="H1070" s="2"/>
      <c r="I1070" s="2"/>
    </row>
    <row r="1071" spans="1:9" ht="16.5" customHeight="1">
      <c r="A1071" s="40"/>
      <c r="B1071" s="2"/>
      <c r="C1071" s="2"/>
      <c r="D1071" s="2"/>
      <c r="E1071" s="2"/>
      <c r="F1071" s="2"/>
      <c r="G1071" s="2"/>
      <c r="H1071" s="2"/>
      <c r="I1071" s="2"/>
    </row>
    <row r="1072" spans="1:9" ht="16.5" customHeight="1">
      <c r="A1072" s="40"/>
      <c r="B1072" s="2"/>
      <c r="C1072" s="2"/>
      <c r="D1072" s="2"/>
      <c r="E1072" s="2"/>
      <c r="F1072" s="2"/>
      <c r="G1072" s="2"/>
      <c r="H1072" s="2"/>
      <c r="I1072" s="2"/>
    </row>
    <row r="1073" spans="1:9" ht="16.5" customHeight="1">
      <c r="A1073" s="40"/>
      <c r="B1073" s="2"/>
      <c r="C1073" s="2"/>
      <c r="D1073" s="2"/>
      <c r="E1073" s="2"/>
      <c r="F1073" s="2"/>
      <c r="G1073" s="2"/>
      <c r="H1073" s="2"/>
      <c r="I1073" s="2"/>
    </row>
    <row r="1074" spans="1:9" ht="16.5" customHeight="1">
      <c r="A1074" s="40"/>
      <c r="B1074" s="2"/>
      <c r="C1074" s="2"/>
      <c r="D1074" s="2"/>
      <c r="E1074" s="2"/>
      <c r="F1074" s="2"/>
      <c r="G1074" s="2"/>
      <c r="H1074" s="2"/>
      <c r="I1074" s="2"/>
    </row>
    <row r="1075" spans="1:9" ht="16.5" customHeight="1">
      <c r="A1075" s="40"/>
      <c r="B1075" s="2"/>
      <c r="C1075" s="2"/>
      <c r="D1075" s="2"/>
      <c r="E1075" s="2"/>
      <c r="F1075" s="2"/>
      <c r="G1075" s="2"/>
      <c r="H1075" s="2"/>
      <c r="I1075" s="2"/>
    </row>
    <row r="1076" spans="1:9" ht="16.5" customHeight="1">
      <c r="A1076" s="40"/>
      <c r="B1076" s="2"/>
      <c r="C1076" s="2"/>
      <c r="D1076" s="2"/>
      <c r="E1076" s="2"/>
      <c r="F1076" s="2"/>
      <c r="G1076" s="2"/>
      <c r="H1076" s="2"/>
      <c r="I1076" s="2"/>
    </row>
    <row r="1077" spans="1:9" ht="16.5" customHeight="1">
      <c r="A1077" s="40"/>
      <c r="B1077" s="2"/>
      <c r="C1077" s="2"/>
      <c r="D1077" s="2"/>
      <c r="E1077" s="2"/>
      <c r="F1077" s="2"/>
      <c r="G1077" s="2"/>
      <c r="H1077" s="2"/>
      <c r="I1077" s="2"/>
    </row>
    <row r="1078" spans="1:9" ht="16.5" customHeight="1">
      <c r="A1078" s="40"/>
      <c r="B1078" s="2"/>
      <c r="C1078" s="2"/>
      <c r="D1078" s="2"/>
      <c r="E1078" s="2"/>
      <c r="F1078" s="2"/>
      <c r="G1078" s="2"/>
      <c r="H1078" s="2"/>
      <c r="I1078" s="2"/>
    </row>
    <row r="1079" spans="1:9" ht="16.5" customHeight="1">
      <c r="A1079" s="40"/>
      <c r="B1079" s="2"/>
      <c r="C1079" s="2"/>
      <c r="D1079" s="2"/>
      <c r="E1079" s="2"/>
      <c r="F1079" s="2"/>
      <c r="G1079" s="2"/>
      <c r="H1079" s="2"/>
      <c r="I1079" s="2"/>
    </row>
    <row r="1080" spans="1:9" ht="16.5" customHeight="1">
      <c r="A1080" s="40"/>
      <c r="B1080" s="2"/>
      <c r="C1080" s="2"/>
      <c r="D1080" s="2"/>
      <c r="E1080" s="2"/>
      <c r="F1080" s="2"/>
      <c r="G1080" s="2"/>
      <c r="H1080" s="2"/>
      <c r="I1080" s="2"/>
    </row>
    <row r="1081" spans="1:9" ht="16.5" customHeight="1">
      <c r="A1081" s="40"/>
      <c r="B1081" s="2"/>
      <c r="C1081" s="2"/>
      <c r="D1081" s="2"/>
      <c r="E1081" s="2"/>
      <c r="F1081" s="2"/>
      <c r="G1081" s="2"/>
      <c r="H1081" s="2"/>
      <c r="I1081" s="2"/>
    </row>
    <row r="1082" spans="1:9" ht="16.5" customHeight="1">
      <c r="A1082" s="40"/>
      <c r="B1082" s="2"/>
      <c r="C1082" s="2"/>
      <c r="D1082" s="2"/>
      <c r="E1082" s="2"/>
      <c r="F1082" s="2"/>
      <c r="G1082" s="2"/>
      <c r="H1082" s="2"/>
      <c r="I1082" s="2"/>
    </row>
    <row r="1083" spans="1:9" ht="16.5" customHeight="1">
      <c r="A1083" s="40"/>
      <c r="B1083" s="2"/>
      <c r="C1083" s="2"/>
      <c r="D1083" s="2"/>
      <c r="E1083" s="2"/>
      <c r="F1083" s="2"/>
      <c r="G1083" s="2"/>
      <c r="H1083" s="2"/>
      <c r="I1083" s="2"/>
    </row>
    <row r="1084" spans="1:9" ht="16.5" customHeight="1">
      <c r="A1084" s="40"/>
      <c r="B1084" s="2"/>
      <c r="C1084" s="2"/>
      <c r="D1084" s="2"/>
      <c r="E1084" s="2"/>
      <c r="F1084" s="2"/>
      <c r="G1084" s="2"/>
      <c r="H1084" s="2"/>
      <c r="I1084" s="2"/>
    </row>
    <row r="1085" spans="1:9" ht="16.5" customHeight="1">
      <c r="A1085" s="40"/>
      <c r="B1085" s="2"/>
      <c r="C1085" s="2"/>
      <c r="D1085" s="2"/>
      <c r="E1085" s="2"/>
      <c r="F1085" s="2"/>
      <c r="G1085" s="2"/>
      <c r="H1085" s="2"/>
      <c r="I1085" s="2"/>
    </row>
    <row r="1086" spans="1:9" ht="16.5" customHeight="1">
      <c r="A1086" s="40"/>
      <c r="B1086" s="2"/>
      <c r="C1086" s="2"/>
      <c r="D1086" s="2"/>
      <c r="E1086" s="2"/>
      <c r="F1086" s="2"/>
      <c r="G1086" s="2"/>
      <c r="H1086" s="2"/>
      <c r="I1086" s="2"/>
    </row>
    <row r="1087" spans="1:9" ht="16.5" customHeight="1">
      <c r="A1087" s="40"/>
      <c r="B1087" s="2"/>
      <c r="C1087" s="2"/>
      <c r="D1087" s="2"/>
      <c r="E1087" s="2"/>
      <c r="F1087" s="2"/>
      <c r="G1087" s="2"/>
      <c r="H1087" s="2"/>
      <c r="I1087" s="2"/>
    </row>
    <row r="1088" spans="1:9" ht="16.5" customHeight="1">
      <c r="A1088" s="40"/>
      <c r="B1088" s="2"/>
      <c r="C1088" s="2"/>
      <c r="D1088" s="2"/>
      <c r="E1088" s="2"/>
      <c r="F1088" s="2"/>
      <c r="G1088" s="2"/>
      <c r="H1088" s="2"/>
      <c r="I1088" s="2"/>
    </row>
    <row r="1089" spans="1:9" ht="16.5" customHeight="1">
      <c r="A1089" s="40"/>
      <c r="B1089" s="2"/>
      <c r="C1089" s="2"/>
      <c r="D1089" s="2"/>
      <c r="E1089" s="2"/>
      <c r="F1089" s="2"/>
      <c r="G1089" s="2"/>
      <c r="H1089" s="2"/>
      <c r="I1089" s="2"/>
    </row>
    <row r="1090" spans="1:9" ht="16.5" customHeight="1">
      <c r="A1090" s="40"/>
      <c r="B1090" s="2"/>
      <c r="C1090" s="2"/>
      <c r="D1090" s="2"/>
      <c r="E1090" s="2"/>
      <c r="F1090" s="2"/>
      <c r="G1090" s="2"/>
      <c r="H1090" s="2"/>
      <c r="I1090" s="2"/>
    </row>
    <row r="1091" spans="1:9" ht="16.5" customHeight="1">
      <c r="A1091" s="40"/>
      <c r="B1091" s="2"/>
      <c r="C1091" s="2"/>
      <c r="D1091" s="2"/>
      <c r="E1091" s="2"/>
      <c r="F1091" s="2"/>
      <c r="G1091" s="2"/>
      <c r="H1091" s="2"/>
      <c r="I1091" s="2"/>
    </row>
    <row r="1092" spans="1:9" ht="16.5" customHeight="1">
      <c r="A1092" s="40"/>
      <c r="B1092" s="2"/>
      <c r="C1092" s="2"/>
      <c r="D1092" s="2"/>
      <c r="E1092" s="2"/>
      <c r="F1092" s="2"/>
      <c r="G1092" s="2"/>
      <c r="H1092" s="2"/>
      <c r="I1092" s="2"/>
    </row>
    <row r="1093" spans="1:9" ht="16.5" customHeight="1">
      <c r="A1093" s="40"/>
      <c r="B1093" s="2"/>
      <c r="C1093" s="2"/>
      <c r="D1093" s="2"/>
      <c r="E1093" s="2"/>
      <c r="F1093" s="2"/>
      <c r="G1093" s="2"/>
      <c r="H1093" s="2"/>
      <c r="I1093" s="2"/>
    </row>
    <row r="1094" spans="1:9" ht="16.5" customHeight="1">
      <c r="A1094" s="40"/>
      <c r="B1094" s="2"/>
      <c r="C1094" s="2"/>
      <c r="D1094" s="2"/>
      <c r="E1094" s="2"/>
      <c r="F1094" s="2"/>
      <c r="G1094" s="2"/>
      <c r="H1094" s="2"/>
      <c r="I1094" s="2"/>
    </row>
    <row r="1095" spans="1:9" ht="16.5" customHeight="1">
      <c r="A1095" s="40"/>
      <c r="B1095" s="2"/>
      <c r="C1095" s="2"/>
      <c r="D1095" s="2"/>
      <c r="E1095" s="2"/>
      <c r="F1095" s="2"/>
      <c r="G1095" s="2"/>
      <c r="H1095" s="2"/>
      <c r="I1095" s="2"/>
    </row>
    <row r="1096" spans="1:9" ht="16.5" customHeight="1">
      <c r="A1096" s="40"/>
      <c r="B1096" s="2"/>
      <c r="C1096" s="2"/>
      <c r="D1096" s="2"/>
      <c r="E1096" s="2"/>
      <c r="F1096" s="2"/>
      <c r="G1096" s="2"/>
      <c r="H1096" s="2"/>
      <c r="I1096" s="2"/>
    </row>
    <row r="1097" spans="1:9" ht="16.5" customHeight="1">
      <c r="A1097" s="40"/>
      <c r="B1097" s="2"/>
      <c r="C1097" s="2"/>
      <c r="D1097" s="2"/>
      <c r="E1097" s="2"/>
      <c r="F1097" s="2"/>
      <c r="G1097" s="2"/>
      <c r="H1097" s="2"/>
      <c r="I1097" s="2"/>
    </row>
    <row r="1098" spans="1:9" ht="16.5" customHeight="1">
      <c r="A1098" s="40"/>
      <c r="B1098" s="2"/>
      <c r="C1098" s="2"/>
      <c r="D1098" s="2"/>
      <c r="E1098" s="2"/>
      <c r="F1098" s="2"/>
      <c r="G1098" s="2"/>
      <c r="H1098" s="2"/>
      <c r="I1098" s="2"/>
    </row>
    <row r="1099" spans="1:9" ht="16.5" customHeight="1">
      <c r="A1099" s="40"/>
      <c r="B1099" s="2"/>
      <c r="C1099" s="2"/>
      <c r="D1099" s="2"/>
      <c r="E1099" s="2"/>
      <c r="F1099" s="2"/>
      <c r="G1099" s="2"/>
      <c r="H1099" s="2"/>
      <c r="I1099" s="2"/>
    </row>
    <row r="1100" spans="1:9" ht="16.5" customHeight="1">
      <c r="A1100" s="40"/>
      <c r="B1100" s="2"/>
      <c r="C1100" s="2"/>
      <c r="D1100" s="2"/>
      <c r="E1100" s="2"/>
      <c r="F1100" s="2"/>
      <c r="G1100" s="2"/>
      <c r="H1100" s="2"/>
      <c r="I1100" s="2"/>
    </row>
    <row r="1101" spans="1:9" ht="16.5" customHeight="1">
      <c r="A1101" s="40"/>
      <c r="B1101" s="2"/>
      <c r="C1101" s="2"/>
      <c r="D1101" s="2"/>
      <c r="E1101" s="2"/>
      <c r="F1101" s="2"/>
      <c r="G1101" s="2"/>
      <c r="H1101" s="2"/>
      <c r="I1101" s="2"/>
    </row>
    <row r="1102" spans="1:9" ht="16.5" customHeight="1">
      <c r="A1102" s="40"/>
      <c r="B1102" s="2"/>
      <c r="C1102" s="2"/>
      <c r="D1102" s="2"/>
      <c r="E1102" s="2"/>
      <c r="F1102" s="2"/>
      <c r="G1102" s="2"/>
      <c r="H1102" s="2"/>
      <c r="I1102" s="2"/>
    </row>
    <row r="1103" spans="1:9" ht="16.5" customHeight="1">
      <c r="A1103" s="40"/>
      <c r="B1103" s="2"/>
      <c r="C1103" s="2"/>
      <c r="D1103" s="2"/>
      <c r="E1103" s="2"/>
      <c r="F1103" s="2"/>
      <c r="G1103" s="2"/>
      <c r="H1103" s="2"/>
      <c r="I1103" s="2"/>
    </row>
    <row r="1104" spans="1:9" ht="16.5" customHeight="1">
      <c r="A1104" s="40"/>
      <c r="B1104" s="2"/>
      <c r="C1104" s="2"/>
      <c r="D1104" s="2"/>
      <c r="E1104" s="2"/>
      <c r="F1104" s="2"/>
      <c r="G1104" s="2"/>
      <c r="H1104" s="2"/>
      <c r="I1104" s="2"/>
    </row>
    <row r="1105" spans="1:9" ht="16.5" customHeight="1">
      <c r="A1105" s="40"/>
      <c r="B1105" s="2"/>
      <c r="C1105" s="2"/>
      <c r="D1105" s="2"/>
      <c r="E1105" s="2"/>
      <c r="F1105" s="2"/>
      <c r="G1105" s="2"/>
      <c r="H1105" s="2"/>
      <c r="I1105" s="2"/>
    </row>
    <row r="1106" spans="1:9" ht="16.5" customHeight="1">
      <c r="A1106" s="40"/>
      <c r="B1106" s="2"/>
      <c r="C1106" s="2"/>
      <c r="D1106" s="2"/>
      <c r="E1106" s="2"/>
      <c r="F1106" s="2"/>
      <c r="G1106" s="2"/>
      <c r="H1106" s="2"/>
      <c r="I1106" s="2"/>
    </row>
    <row r="1107" spans="1:9" ht="16.5" customHeight="1">
      <c r="A1107" s="40"/>
      <c r="B1107" s="2"/>
      <c r="C1107" s="2"/>
      <c r="D1107" s="2"/>
      <c r="E1107" s="2"/>
      <c r="F1107" s="2"/>
      <c r="G1107" s="2"/>
      <c r="H1107" s="2"/>
      <c r="I1107" s="2"/>
    </row>
    <row r="1108" spans="1:9" ht="16.5" customHeight="1">
      <c r="A1108" s="40"/>
      <c r="B1108" s="2"/>
      <c r="C1108" s="2"/>
      <c r="D1108" s="2"/>
      <c r="E1108" s="2"/>
      <c r="F1108" s="2"/>
      <c r="G1108" s="2"/>
      <c r="H1108" s="2"/>
      <c r="I1108" s="2"/>
    </row>
    <row r="1109" spans="1:9" ht="16.5" customHeight="1">
      <c r="A1109" s="40"/>
      <c r="B1109" s="2"/>
      <c r="C1109" s="2"/>
      <c r="D1109" s="2"/>
      <c r="E1109" s="2"/>
      <c r="F1109" s="2"/>
      <c r="G1109" s="2"/>
      <c r="H1109" s="2"/>
      <c r="I1109" s="2"/>
    </row>
    <row r="1110" spans="1:9" ht="16.5" customHeight="1">
      <c r="A1110" s="40"/>
      <c r="B1110" s="2"/>
      <c r="C1110" s="2"/>
      <c r="D1110" s="2"/>
      <c r="E1110" s="2"/>
      <c r="F1110" s="2"/>
      <c r="G1110" s="2"/>
      <c r="H1110" s="2"/>
      <c r="I1110" s="2"/>
    </row>
    <row r="1111" spans="1:9" ht="16.5" customHeight="1">
      <c r="A1111" s="40"/>
      <c r="B1111" s="2"/>
      <c r="C1111" s="2"/>
      <c r="D1111" s="2"/>
      <c r="E1111" s="2"/>
      <c r="F1111" s="2"/>
      <c r="G1111" s="2"/>
      <c r="H1111" s="2"/>
      <c r="I1111" s="2"/>
    </row>
    <row r="1112" spans="1:9" ht="16.5" customHeight="1">
      <c r="A1112" s="40"/>
      <c r="B1112" s="2"/>
      <c r="C1112" s="2"/>
      <c r="D1112" s="2"/>
      <c r="E1112" s="2"/>
      <c r="F1112" s="2"/>
      <c r="G1112" s="2"/>
      <c r="H1112" s="2"/>
      <c r="I1112" s="2"/>
    </row>
    <row r="1113" spans="1:9" ht="16.5" customHeight="1">
      <c r="A1113" s="40"/>
      <c r="B1113" s="2"/>
      <c r="C1113" s="2"/>
      <c r="D1113" s="2"/>
      <c r="E1113" s="2"/>
      <c r="F1113" s="2"/>
      <c r="G1113" s="2"/>
      <c r="H1113" s="2"/>
      <c r="I1113" s="2"/>
    </row>
    <row r="1114" spans="1:9" ht="16.5" customHeight="1">
      <c r="A1114" s="40"/>
      <c r="B1114" s="2"/>
      <c r="C1114" s="2"/>
      <c r="D1114" s="2"/>
      <c r="E1114" s="2"/>
      <c r="F1114" s="2"/>
      <c r="G1114" s="2"/>
      <c r="H1114" s="2"/>
      <c r="I1114" s="2"/>
    </row>
    <row r="1115" spans="1:9" ht="16.5" customHeight="1">
      <c r="A1115" s="40"/>
      <c r="B1115" s="2"/>
      <c r="C1115" s="2"/>
      <c r="D1115" s="2"/>
      <c r="E1115" s="2"/>
      <c r="F1115" s="2"/>
      <c r="G1115" s="2"/>
      <c r="H1115" s="2"/>
      <c r="I1115" s="2"/>
    </row>
    <row r="1116" spans="1:9" ht="16.5" customHeight="1">
      <c r="A1116" s="40"/>
      <c r="B1116" s="2"/>
      <c r="C1116" s="2"/>
      <c r="D1116" s="2"/>
      <c r="E1116" s="2"/>
      <c r="F1116" s="2"/>
      <c r="G1116" s="2"/>
      <c r="H1116" s="2"/>
      <c r="I1116" s="2"/>
    </row>
    <row r="1117" spans="1:9" ht="16.5" customHeight="1">
      <c r="A1117" s="40"/>
      <c r="B1117" s="2"/>
      <c r="C1117" s="2"/>
      <c r="D1117" s="2"/>
      <c r="E1117" s="2"/>
      <c r="F1117" s="2"/>
      <c r="G1117" s="2"/>
      <c r="H1117" s="2"/>
      <c r="I1117" s="2"/>
    </row>
    <row r="1118" spans="1:9" ht="16.5" customHeight="1">
      <c r="A1118" s="40"/>
      <c r="B1118" s="2"/>
      <c r="C1118" s="2"/>
      <c r="D1118" s="2"/>
      <c r="E1118" s="2"/>
      <c r="F1118" s="2"/>
      <c r="G1118" s="2"/>
      <c r="H1118" s="2"/>
      <c r="I1118" s="2"/>
    </row>
    <row r="1119" spans="1:9" ht="16.5" customHeight="1">
      <c r="A1119" s="40"/>
      <c r="B1119" s="2"/>
      <c r="C1119" s="2"/>
      <c r="D1119" s="2"/>
      <c r="E1119" s="2"/>
      <c r="F1119" s="2"/>
      <c r="G1119" s="2"/>
      <c r="H1119" s="2"/>
      <c r="I1119" s="2"/>
    </row>
    <row r="1120" spans="1:9" ht="16.5" customHeight="1">
      <c r="A1120" s="40"/>
      <c r="B1120" s="2"/>
      <c r="C1120" s="2"/>
      <c r="D1120" s="2"/>
      <c r="E1120" s="2"/>
      <c r="F1120" s="2"/>
      <c r="G1120" s="2"/>
      <c r="H1120" s="2"/>
      <c r="I1120" s="2"/>
    </row>
    <row r="1121" spans="1:9" ht="16.5" customHeight="1">
      <c r="A1121" s="40"/>
      <c r="B1121" s="2"/>
      <c r="C1121" s="2"/>
      <c r="D1121" s="2"/>
      <c r="E1121" s="2"/>
      <c r="F1121" s="2"/>
      <c r="G1121" s="2"/>
      <c r="H1121" s="2"/>
      <c r="I1121" s="2"/>
    </row>
    <row r="1122" spans="1:9" ht="16.5" customHeight="1">
      <c r="A1122" s="40"/>
      <c r="B1122" s="2"/>
      <c r="C1122" s="2"/>
      <c r="D1122" s="2"/>
      <c r="E1122" s="2"/>
      <c r="F1122" s="2"/>
      <c r="G1122" s="2"/>
      <c r="H1122" s="2"/>
      <c r="I1122" s="2"/>
    </row>
    <row r="1123" spans="1:9" ht="16.5" customHeight="1">
      <c r="A1123" s="40"/>
      <c r="B1123" s="2"/>
      <c r="C1123" s="2"/>
      <c r="D1123" s="2"/>
      <c r="E1123" s="2"/>
      <c r="F1123" s="2"/>
      <c r="G1123" s="2"/>
      <c r="H1123" s="2"/>
      <c r="I1123" s="2"/>
    </row>
    <row r="1124" spans="1:9" ht="16.5" customHeight="1">
      <c r="A1124" s="40"/>
      <c r="B1124" s="2"/>
      <c r="C1124" s="2"/>
      <c r="D1124" s="2"/>
      <c r="E1124" s="2"/>
      <c r="F1124" s="2"/>
      <c r="G1124" s="2"/>
      <c r="H1124" s="2"/>
      <c r="I1124" s="2"/>
    </row>
    <row r="1125" spans="1:9" ht="16.5" customHeight="1">
      <c r="A1125" s="40"/>
      <c r="B1125" s="2"/>
      <c r="C1125" s="2"/>
      <c r="D1125" s="2"/>
      <c r="E1125" s="2"/>
      <c r="F1125" s="2"/>
      <c r="G1125" s="2"/>
      <c r="H1125" s="2"/>
      <c r="I1125" s="2"/>
    </row>
    <row r="1126" spans="1:9" ht="16.5" customHeight="1">
      <c r="A1126" s="40"/>
      <c r="B1126" s="2"/>
      <c r="C1126" s="2"/>
      <c r="D1126" s="2"/>
      <c r="E1126" s="2"/>
      <c r="F1126" s="2"/>
      <c r="G1126" s="2"/>
      <c r="H1126" s="2"/>
      <c r="I1126" s="2"/>
    </row>
    <row r="1127" spans="1:9" ht="16.5" customHeight="1">
      <c r="A1127" s="40"/>
      <c r="B1127" s="2"/>
      <c r="C1127" s="2"/>
      <c r="D1127" s="2"/>
      <c r="E1127" s="2"/>
      <c r="F1127" s="2"/>
      <c r="G1127" s="2"/>
      <c r="H1127" s="2"/>
      <c r="I1127" s="2"/>
    </row>
    <row r="1128" spans="1:9" ht="16.5" customHeight="1">
      <c r="A1128" s="40"/>
      <c r="B1128" s="2"/>
      <c r="C1128" s="2"/>
      <c r="D1128" s="2"/>
      <c r="E1128" s="2"/>
      <c r="F1128" s="2"/>
      <c r="G1128" s="2"/>
      <c r="H1128" s="2"/>
      <c r="I1128" s="2"/>
    </row>
    <row r="1129" spans="1:9" ht="16.5" customHeight="1">
      <c r="A1129" s="40"/>
      <c r="B1129" s="2"/>
      <c r="C1129" s="2"/>
      <c r="D1129" s="2"/>
      <c r="E1129" s="2"/>
      <c r="F1129" s="2"/>
      <c r="G1129" s="2"/>
      <c r="H1129" s="2"/>
      <c r="I1129" s="2"/>
    </row>
    <row r="1130" spans="1:9" ht="16.5" customHeight="1">
      <c r="A1130" s="40"/>
      <c r="B1130" s="2"/>
      <c r="C1130" s="2"/>
      <c r="D1130" s="2"/>
      <c r="E1130" s="2"/>
      <c r="F1130" s="2"/>
      <c r="G1130" s="2"/>
      <c r="H1130" s="2"/>
      <c r="I1130" s="2"/>
    </row>
    <row r="1131" spans="1:9" ht="16.5" customHeight="1">
      <c r="A1131" s="40"/>
      <c r="B1131" s="2"/>
      <c r="C1131" s="2"/>
      <c r="D1131" s="2"/>
      <c r="E1131" s="2"/>
      <c r="F1131" s="2"/>
      <c r="G1131" s="2"/>
      <c r="H1131" s="2"/>
      <c r="I1131" s="2"/>
    </row>
    <row r="1132" spans="1:9" ht="16.5" customHeight="1">
      <c r="A1132" s="40"/>
      <c r="B1132" s="2"/>
      <c r="C1132" s="2"/>
      <c r="D1132" s="2"/>
      <c r="E1132" s="2"/>
      <c r="F1132" s="2"/>
      <c r="G1132" s="2"/>
      <c r="H1132" s="2"/>
      <c r="I1132" s="2"/>
    </row>
    <row r="1133" spans="1:9" ht="16.5" customHeight="1">
      <c r="A1133" s="40"/>
      <c r="B1133" s="2"/>
      <c r="C1133" s="2"/>
      <c r="D1133" s="2"/>
      <c r="E1133" s="2"/>
      <c r="F1133" s="2"/>
      <c r="G1133" s="2"/>
      <c r="H1133" s="2"/>
      <c r="I1133" s="2"/>
    </row>
    <row r="1134" spans="1:9" ht="16.5" customHeight="1">
      <c r="A1134" s="40"/>
      <c r="B1134" s="2"/>
      <c r="C1134" s="2"/>
      <c r="D1134" s="2"/>
      <c r="E1134" s="2"/>
      <c r="F1134" s="2"/>
      <c r="G1134" s="2"/>
      <c r="H1134" s="2"/>
      <c r="I1134" s="2"/>
    </row>
    <row r="1135" spans="1:9" ht="16.5" customHeight="1">
      <c r="A1135" s="40"/>
      <c r="B1135" s="2"/>
      <c r="C1135" s="2"/>
      <c r="D1135" s="2"/>
      <c r="E1135" s="2"/>
      <c r="F1135" s="2"/>
      <c r="G1135" s="2"/>
      <c r="H1135" s="2"/>
      <c r="I1135" s="2"/>
    </row>
    <row r="1136" spans="1:9" ht="16.5" customHeight="1">
      <c r="A1136" s="40"/>
      <c r="B1136" s="2"/>
      <c r="C1136" s="2"/>
      <c r="D1136" s="2"/>
      <c r="E1136" s="2"/>
      <c r="F1136" s="2"/>
      <c r="G1136" s="2"/>
      <c r="H1136" s="2"/>
      <c r="I1136" s="2"/>
    </row>
    <row r="1137" spans="1:9" ht="16.5" customHeight="1">
      <c r="A1137" s="40"/>
      <c r="B1137" s="2"/>
      <c r="C1137" s="2"/>
      <c r="D1137" s="2"/>
      <c r="E1137" s="2"/>
      <c r="F1137" s="2"/>
      <c r="G1137" s="2"/>
      <c r="H1137" s="2"/>
      <c r="I1137" s="2"/>
    </row>
    <row r="1138" spans="1:9" ht="16.5" customHeight="1">
      <c r="A1138" s="40"/>
      <c r="B1138" s="2"/>
      <c r="C1138" s="2"/>
      <c r="D1138" s="2"/>
      <c r="E1138" s="2"/>
      <c r="F1138" s="2"/>
      <c r="G1138" s="2"/>
      <c r="H1138" s="2"/>
      <c r="I1138" s="2"/>
    </row>
    <row r="1139" spans="1:9" ht="16.5" customHeight="1">
      <c r="A1139" s="40"/>
      <c r="B1139" s="2"/>
      <c r="C1139" s="2"/>
      <c r="D1139" s="2"/>
      <c r="E1139" s="2"/>
      <c r="F1139" s="2"/>
      <c r="G1139" s="2"/>
      <c r="H1139" s="2"/>
      <c r="I1139" s="2"/>
    </row>
    <row r="1140" spans="1:9" ht="16.5" customHeight="1">
      <c r="A1140" s="40"/>
      <c r="B1140" s="2"/>
      <c r="C1140" s="2"/>
      <c r="D1140" s="2"/>
      <c r="E1140" s="2"/>
      <c r="F1140" s="2"/>
      <c r="G1140" s="2"/>
      <c r="H1140" s="2"/>
      <c r="I1140" s="2"/>
    </row>
    <row r="1141" spans="1:9" ht="16.5" customHeight="1">
      <c r="A1141" s="40"/>
      <c r="B1141" s="2"/>
      <c r="C1141" s="2"/>
      <c r="D1141" s="2"/>
      <c r="E1141" s="2"/>
      <c r="F1141" s="2"/>
      <c r="G1141" s="2"/>
      <c r="H1141" s="2"/>
      <c r="I1141" s="2"/>
    </row>
    <row r="1142" spans="1:9" ht="16.5" customHeight="1">
      <c r="A1142" s="40"/>
      <c r="B1142" s="2"/>
      <c r="C1142" s="2"/>
      <c r="D1142" s="2"/>
      <c r="E1142" s="2"/>
      <c r="F1142" s="2"/>
      <c r="G1142" s="2"/>
      <c r="H1142" s="2"/>
      <c r="I1142" s="2"/>
    </row>
    <row r="1143" spans="1:9" ht="16.5" customHeight="1">
      <c r="A1143" s="40"/>
      <c r="B1143" s="2"/>
      <c r="C1143" s="2"/>
      <c r="D1143" s="2"/>
      <c r="E1143" s="2"/>
      <c r="F1143" s="2"/>
      <c r="G1143" s="2"/>
      <c r="H1143" s="2"/>
      <c r="I1143" s="2"/>
    </row>
    <row r="1144" spans="1:9" ht="16.5" customHeight="1">
      <c r="A1144" s="40"/>
      <c r="B1144" s="2"/>
      <c r="C1144" s="2"/>
      <c r="D1144" s="2"/>
      <c r="E1144" s="2"/>
      <c r="F1144" s="2"/>
      <c r="G1144" s="2"/>
      <c r="H1144" s="2"/>
      <c r="I1144" s="2"/>
    </row>
    <row r="1145" spans="1:9" ht="16.5" customHeight="1">
      <c r="A1145" s="40"/>
      <c r="B1145" s="2"/>
      <c r="C1145" s="2"/>
      <c r="D1145" s="2"/>
      <c r="E1145" s="2"/>
      <c r="F1145" s="2"/>
      <c r="G1145" s="2"/>
      <c r="H1145" s="2"/>
      <c r="I1145" s="2"/>
    </row>
    <row r="1146" spans="1:9" ht="16.5" customHeight="1">
      <c r="A1146" s="40"/>
      <c r="B1146" s="2"/>
      <c r="C1146" s="2"/>
      <c r="D1146" s="2"/>
      <c r="E1146" s="2"/>
      <c r="F1146" s="2"/>
      <c r="G1146" s="2"/>
      <c r="H1146" s="2"/>
      <c r="I1146" s="2"/>
    </row>
    <row r="1147" spans="1:9" ht="16.5" customHeight="1">
      <c r="A1147" s="40"/>
      <c r="B1147" s="2"/>
      <c r="C1147" s="2"/>
      <c r="D1147" s="2"/>
      <c r="E1147" s="2"/>
      <c r="F1147" s="2"/>
      <c r="G1147" s="2"/>
      <c r="H1147" s="2"/>
      <c r="I1147" s="2"/>
    </row>
    <row r="1148" spans="1:9" ht="16.5" customHeight="1">
      <c r="A1148" s="40"/>
      <c r="B1148" s="2"/>
      <c r="C1148" s="2"/>
      <c r="D1148" s="2"/>
      <c r="E1148" s="2"/>
      <c r="F1148" s="2"/>
      <c r="G1148" s="2"/>
      <c r="H1148" s="2"/>
      <c r="I1148" s="2"/>
    </row>
    <row r="1149" spans="1:9" ht="16.5" customHeight="1">
      <c r="A1149" s="40"/>
      <c r="B1149" s="2"/>
      <c r="C1149" s="2"/>
      <c r="D1149" s="2"/>
      <c r="E1149" s="2"/>
      <c r="F1149" s="2"/>
      <c r="G1149" s="2"/>
      <c r="H1149" s="2"/>
      <c r="I1149" s="2"/>
    </row>
    <row r="1150" spans="1:9" ht="16.5" customHeight="1">
      <c r="A1150" s="40"/>
      <c r="B1150" s="2"/>
      <c r="C1150" s="2"/>
      <c r="D1150" s="2"/>
      <c r="E1150" s="2"/>
      <c r="F1150" s="2"/>
      <c r="G1150" s="2"/>
      <c r="H1150" s="2"/>
      <c r="I1150" s="2"/>
    </row>
    <row r="1151" spans="1:9" ht="16.5" customHeight="1">
      <c r="A1151" s="40"/>
      <c r="B1151" s="2"/>
      <c r="C1151" s="2"/>
      <c r="D1151" s="2"/>
      <c r="E1151" s="2"/>
      <c r="F1151" s="2"/>
      <c r="G1151" s="2"/>
      <c r="H1151" s="2"/>
      <c r="I1151" s="2"/>
    </row>
    <row r="1152" spans="1:9" ht="16.5" customHeight="1">
      <c r="A1152" s="40"/>
      <c r="B1152" s="2"/>
      <c r="C1152" s="2"/>
      <c r="D1152" s="2"/>
      <c r="E1152" s="2"/>
      <c r="F1152" s="2"/>
      <c r="G1152" s="2"/>
      <c r="H1152" s="2"/>
      <c r="I1152" s="2"/>
    </row>
    <row r="1153" spans="1:9" ht="16.5" customHeight="1">
      <c r="A1153" s="40"/>
      <c r="B1153" s="2"/>
      <c r="C1153" s="2"/>
      <c r="D1153" s="2"/>
      <c r="E1153" s="2"/>
      <c r="F1153" s="2"/>
      <c r="G1153" s="2"/>
      <c r="H1153" s="2"/>
      <c r="I1153" s="2"/>
    </row>
    <row r="1154" spans="1:9" ht="16.5" customHeight="1">
      <c r="A1154" s="40"/>
      <c r="B1154" s="2"/>
      <c r="C1154" s="2"/>
      <c r="D1154" s="2"/>
      <c r="E1154" s="2"/>
      <c r="F1154" s="2"/>
      <c r="G1154" s="2"/>
      <c r="H1154" s="2"/>
      <c r="I1154" s="2"/>
    </row>
    <row r="1155" spans="1:9" ht="16.5" customHeight="1">
      <c r="A1155" s="40"/>
      <c r="B1155" s="2"/>
      <c r="C1155" s="2"/>
      <c r="D1155" s="2"/>
      <c r="E1155" s="2"/>
      <c r="F1155" s="2"/>
      <c r="G1155" s="2"/>
      <c r="H1155" s="2"/>
      <c r="I1155" s="2"/>
    </row>
    <row r="1156" spans="1:9" ht="16.5" customHeight="1">
      <c r="A1156" s="40"/>
      <c r="B1156" s="2"/>
      <c r="C1156" s="2"/>
      <c r="D1156" s="2"/>
      <c r="E1156" s="2"/>
      <c r="F1156" s="2"/>
      <c r="G1156" s="2"/>
      <c r="H1156" s="2"/>
      <c r="I1156" s="2"/>
    </row>
    <row r="1157" spans="1:9" ht="16.5" customHeight="1">
      <c r="A1157" s="40"/>
      <c r="B1157" s="2"/>
      <c r="C1157" s="2"/>
      <c r="D1157" s="2"/>
      <c r="E1157" s="2"/>
      <c r="F1157" s="2"/>
      <c r="G1157" s="2"/>
      <c r="H1157" s="2"/>
      <c r="I1157" s="2"/>
    </row>
    <row r="1158" spans="1:9" ht="16.5" customHeight="1">
      <c r="A1158" s="40"/>
      <c r="B1158" s="2"/>
      <c r="C1158" s="2"/>
      <c r="D1158" s="2"/>
      <c r="E1158" s="2"/>
      <c r="F1158" s="2"/>
      <c r="G1158" s="2"/>
      <c r="H1158" s="2"/>
      <c r="I1158" s="2"/>
    </row>
    <row r="1159" spans="1:9" ht="16.5" customHeight="1">
      <c r="A1159" s="40"/>
      <c r="B1159" s="2"/>
      <c r="C1159" s="2"/>
      <c r="D1159" s="2"/>
      <c r="E1159" s="2"/>
      <c r="F1159" s="2"/>
      <c r="G1159" s="2"/>
      <c r="H1159" s="2"/>
      <c r="I1159" s="2"/>
    </row>
    <row r="1160" spans="1:9" ht="16.5" customHeight="1">
      <c r="A1160" s="40"/>
      <c r="B1160" s="2"/>
      <c r="C1160" s="2"/>
      <c r="D1160" s="2"/>
      <c r="E1160" s="2"/>
      <c r="F1160" s="2"/>
      <c r="G1160" s="2"/>
      <c r="H1160" s="2"/>
      <c r="I1160" s="2"/>
    </row>
    <row r="1161" spans="1:9" ht="16.5" customHeight="1">
      <c r="A1161" s="40"/>
      <c r="B1161" s="2"/>
      <c r="C1161" s="2"/>
      <c r="D1161" s="2"/>
      <c r="E1161" s="2"/>
      <c r="F1161" s="2"/>
      <c r="G1161" s="2"/>
      <c r="H1161" s="2"/>
      <c r="I1161" s="2"/>
    </row>
    <row r="1162" spans="1:9" ht="16.5" customHeight="1">
      <c r="A1162" s="40"/>
      <c r="B1162" s="2"/>
      <c r="C1162" s="2"/>
      <c r="D1162" s="2"/>
      <c r="E1162" s="2"/>
      <c r="F1162" s="2"/>
      <c r="G1162" s="2"/>
      <c r="H1162" s="2"/>
      <c r="I1162" s="2"/>
    </row>
    <row r="1163" spans="1:9" ht="16.5" customHeight="1">
      <c r="A1163" s="40"/>
      <c r="B1163" s="2"/>
      <c r="C1163" s="2"/>
      <c r="D1163" s="2"/>
      <c r="E1163" s="2"/>
      <c r="F1163" s="2"/>
      <c r="G1163" s="2"/>
      <c r="H1163" s="2"/>
      <c r="I1163" s="2"/>
    </row>
    <row r="1164" spans="1:9" ht="16.5" customHeight="1">
      <c r="A1164" s="40"/>
      <c r="B1164" s="2"/>
      <c r="C1164" s="2"/>
      <c r="D1164" s="2"/>
      <c r="E1164" s="2"/>
      <c r="F1164" s="2"/>
      <c r="G1164" s="2"/>
      <c r="H1164" s="2"/>
      <c r="I1164" s="2"/>
    </row>
    <row r="1165" spans="1:9" ht="16.5" customHeight="1">
      <c r="A1165" s="40"/>
      <c r="B1165" s="2"/>
      <c r="C1165" s="2"/>
      <c r="D1165" s="2"/>
      <c r="E1165" s="2"/>
      <c r="F1165" s="2"/>
      <c r="G1165" s="2"/>
      <c r="H1165" s="2"/>
      <c r="I1165" s="2"/>
    </row>
    <row r="1166" spans="1:9" ht="16.5" customHeight="1">
      <c r="A1166" s="40"/>
      <c r="B1166" s="2"/>
      <c r="C1166" s="2"/>
      <c r="D1166" s="2"/>
      <c r="E1166" s="2"/>
      <c r="F1166" s="2"/>
      <c r="G1166" s="2"/>
      <c r="H1166" s="2"/>
      <c r="I1166" s="2"/>
    </row>
    <row r="1167" spans="1:9" ht="16.5" customHeight="1">
      <c r="A1167" s="40"/>
      <c r="B1167" s="2"/>
      <c r="C1167" s="2"/>
      <c r="D1167" s="2"/>
      <c r="E1167" s="2"/>
      <c r="F1167" s="2"/>
      <c r="G1167" s="2"/>
      <c r="H1167" s="2"/>
      <c r="I1167" s="2"/>
    </row>
    <row r="1168" spans="1:9" ht="16.5" customHeight="1">
      <c r="A1168" s="40"/>
      <c r="B1168" s="2"/>
      <c r="C1168" s="2"/>
      <c r="D1168" s="2"/>
      <c r="E1168" s="2"/>
      <c r="F1168" s="2"/>
      <c r="G1168" s="2"/>
      <c r="H1168" s="2"/>
      <c r="I1168" s="2"/>
    </row>
    <row r="1169" spans="1:9" ht="16.5" customHeight="1">
      <c r="A1169" s="40"/>
      <c r="B1169" s="2"/>
      <c r="C1169" s="2"/>
      <c r="D1169" s="2"/>
      <c r="E1169" s="2"/>
      <c r="F1169" s="2"/>
      <c r="G1169" s="2"/>
      <c r="H1169" s="2"/>
      <c r="I1169" s="2"/>
    </row>
    <row r="1170" spans="1:9" ht="16.5" customHeight="1">
      <c r="A1170" s="40"/>
      <c r="B1170" s="2"/>
      <c r="C1170" s="2"/>
      <c r="D1170" s="2"/>
      <c r="E1170" s="2"/>
      <c r="F1170" s="2"/>
      <c r="G1170" s="2"/>
      <c r="H1170" s="2"/>
      <c r="I1170" s="2"/>
    </row>
    <row r="1171" spans="1:9" ht="16.5" customHeight="1">
      <c r="A1171" s="40"/>
      <c r="B1171" s="2"/>
      <c r="C1171" s="2"/>
      <c r="D1171" s="2"/>
      <c r="E1171" s="2"/>
      <c r="F1171" s="2"/>
      <c r="G1171" s="2"/>
      <c r="H1171" s="2"/>
      <c r="I1171" s="2"/>
    </row>
    <row r="1172" spans="1:9" ht="16.5" customHeight="1">
      <c r="A1172" s="40"/>
      <c r="B1172" s="2"/>
      <c r="C1172" s="2"/>
      <c r="D1172" s="2"/>
      <c r="E1172" s="2"/>
      <c r="F1172" s="2"/>
      <c r="G1172" s="2"/>
      <c r="H1172" s="2"/>
      <c r="I1172" s="2"/>
    </row>
    <row r="1173" spans="1:9" ht="16.5" customHeight="1">
      <c r="A1173" s="40"/>
      <c r="B1173" s="2"/>
      <c r="C1173" s="2"/>
      <c r="D1173" s="2"/>
      <c r="E1173" s="2"/>
      <c r="F1173" s="2"/>
      <c r="G1173" s="2"/>
      <c r="H1173" s="2"/>
      <c r="I1173" s="2"/>
    </row>
    <row r="1174" spans="1:9" ht="16.5" customHeight="1">
      <c r="A1174" s="40"/>
      <c r="B1174" s="2"/>
      <c r="C1174" s="2"/>
      <c r="D1174" s="2"/>
      <c r="E1174" s="2"/>
      <c r="F1174" s="2"/>
      <c r="G1174" s="2"/>
      <c r="H1174" s="2"/>
      <c r="I1174" s="2"/>
    </row>
    <row r="1175" spans="1:9" ht="16.5" customHeight="1">
      <c r="A1175" s="40"/>
      <c r="B1175" s="2"/>
      <c r="C1175" s="2"/>
      <c r="D1175" s="2"/>
      <c r="E1175" s="2"/>
      <c r="F1175" s="2"/>
      <c r="G1175" s="2"/>
      <c r="H1175" s="2"/>
      <c r="I1175" s="2"/>
    </row>
    <row r="1176" spans="1:9" ht="16.5" customHeight="1">
      <c r="A1176" s="40"/>
      <c r="B1176" s="2"/>
      <c r="C1176" s="2"/>
      <c r="D1176" s="2"/>
      <c r="E1176" s="2"/>
      <c r="F1176" s="2"/>
      <c r="G1176" s="2"/>
      <c r="H1176" s="2"/>
      <c r="I1176" s="2"/>
    </row>
    <row r="1177" spans="1:9" ht="16.5" customHeight="1">
      <c r="A1177" s="40"/>
      <c r="B1177" s="2"/>
      <c r="C1177" s="2"/>
      <c r="D1177" s="2"/>
      <c r="E1177" s="2"/>
      <c r="F1177" s="2"/>
      <c r="G1177" s="2"/>
      <c r="H1177" s="2"/>
      <c r="I1177" s="2"/>
    </row>
    <row r="1178" spans="1:9" ht="16.5" customHeight="1">
      <c r="A1178" s="40"/>
      <c r="B1178" s="2"/>
      <c r="C1178" s="2"/>
      <c r="D1178" s="2"/>
      <c r="E1178" s="2"/>
      <c r="F1178" s="2"/>
      <c r="G1178" s="2"/>
      <c r="H1178" s="2"/>
      <c r="I1178" s="2"/>
    </row>
    <row r="1179" spans="1:9" ht="16.5" customHeight="1">
      <c r="A1179" s="40"/>
      <c r="B1179" s="2"/>
      <c r="C1179" s="2"/>
      <c r="D1179" s="2"/>
      <c r="E1179" s="2"/>
      <c r="F1179" s="2"/>
      <c r="G1179" s="2"/>
      <c r="H1179" s="2"/>
      <c r="I1179" s="2"/>
    </row>
    <row r="1180" spans="1:9" ht="16.5" customHeight="1">
      <c r="A1180" s="40"/>
      <c r="B1180" s="2"/>
      <c r="C1180" s="2"/>
      <c r="D1180" s="2"/>
      <c r="E1180" s="2"/>
      <c r="F1180" s="2"/>
      <c r="G1180" s="2"/>
      <c r="H1180" s="2"/>
      <c r="I1180" s="2"/>
    </row>
    <row r="1181" spans="1:9" ht="16.5" customHeight="1">
      <c r="A1181" s="40"/>
      <c r="B1181" s="2"/>
      <c r="C1181" s="2"/>
      <c r="D1181" s="2"/>
      <c r="E1181" s="2"/>
      <c r="F1181" s="2"/>
      <c r="G1181" s="2"/>
      <c r="H1181" s="2"/>
      <c r="I1181" s="2"/>
    </row>
    <row r="1182" spans="1:9" ht="16.5" customHeight="1">
      <c r="A1182" s="40"/>
      <c r="B1182" s="2"/>
      <c r="C1182" s="2"/>
      <c r="D1182" s="2"/>
      <c r="E1182" s="2"/>
      <c r="F1182" s="2"/>
      <c r="G1182" s="2"/>
      <c r="H1182" s="2"/>
      <c r="I1182" s="2"/>
    </row>
    <row r="1183" spans="1:9" ht="16.5" customHeight="1">
      <c r="A1183" s="40"/>
      <c r="B1183" s="2"/>
      <c r="C1183" s="2"/>
      <c r="D1183" s="2"/>
      <c r="E1183" s="2"/>
      <c r="F1183" s="2"/>
      <c r="G1183" s="2"/>
      <c r="H1183" s="2"/>
      <c r="I1183" s="2"/>
    </row>
    <row r="1184" spans="1:9" ht="16.5" customHeight="1">
      <c r="A1184" s="40"/>
      <c r="B1184" s="2"/>
      <c r="C1184" s="2"/>
      <c r="D1184" s="2"/>
      <c r="E1184" s="2"/>
      <c r="F1184" s="2"/>
      <c r="G1184" s="2"/>
      <c r="H1184" s="2"/>
      <c r="I1184" s="2"/>
    </row>
    <row r="1185" spans="1:9" ht="16.5" customHeight="1">
      <c r="A1185" s="40"/>
      <c r="B1185" s="2"/>
      <c r="C1185" s="2"/>
      <c r="D1185" s="2"/>
      <c r="E1185" s="2"/>
      <c r="F1185" s="2"/>
      <c r="G1185" s="2"/>
      <c r="H1185" s="2"/>
      <c r="I1185" s="2"/>
    </row>
    <row r="1186" spans="1:9" ht="16.5" customHeight="1">
      <c r="A1186" s="40"/>
      <c r="B1186" s="2"/>
      <c r="C1186" s="2"/>
      <c r="D1186" s="2"/>
      <c r="E1186" s="2"/>
      <c r="F1186" s="2"/>
      <c r="G1186" s="2"/>
      <c r="H1186" s="2"/>
      <c r="I1186" s="2"/>
    </row>
    <row r="1187" spans="1:9" ht="16.5" customHeight="1">
      <c r="A1187" s="40"/>
      <c r="B1187" s="2"/>
      <c r="C1187" s="2"/>
      <c r="D1187" s="2"/>
      <c r="E1187" s="2"/>
      <c r="F1187" s="2"/>
      <c r="G1187" s="2"/>
      <c r="H1187" s="2"/>
      <c r="I1187" s="2"/>
    </row>
    <row r="1188" spans="1:9" ht="16.5" customHeight="1">
      <c r="A1188" s="40"/>
      <c r="B1188" s="2"/>
      <c r="C1188" s="2"/>
      <c r="D1188" s="2"/>
      <c r="E1188" s="2"/>
      <c r="F1188" s="2"/>
      <c r="G1188" s="2"/>
      <c r="H1188" s="2"/>
      <c r="I1188" s="2"/>
    </row>
    <row r="1189" spans="1:9" ht="16.5" customHeight="1">
      <c r="A1189" s="40"/>
      <c r="B1189" s="2"/>
      <c r="C1189" s="2"/>
      <c r="D1189" s="2"/>
      <c r="E1189" s="2"/>
      <c r="F1189" s="2"/>
      <c r="G1189" s="2"/>
      <c r="H1189" s="2"/>
      <c r="I1189" s="2"/>
    </row>
    <row r="1190" spans="1:9" ht="16.5" customHeight="1">
      <c r="A1190" s="40"/>
      <c r="B1190" s="2"/>
      <c r="C1190" s="2"/>
      <c r="D1190" s="2"/>
      <c r="E1190" s="2"/>
      <c r="F1190" s="2"/>
      <c r="G1190" s="2"/>
      <c r="H1190" s="2"/>
      <c r="I1190" s="2"/>
    </row>
    <row r="1191" spans="1:9" ht="16.5" customHeight="1">
      <c r="A1191" s="40"/>
      <c r="B1191" s="2"/>
      <c r="C1191" s="2"/>
      <c r="D1191" s="2"/>
      <c r="E1191" s="2"/>
      <c r="F1191" s="2"/>
      <c r="G1191" s="2"/>
      <c r="H1191" s="2"/>
      <c r="I1191" s="2"/>
    </row>
    <row r="1192" spans="1:9" ht="16.5" customHeight="1">
      <c r="A1192" s="40"/>
      <c r="B1192" s="2"/>
      <c r="C1192" s="2"/>
      <c r="D1192" s="2"/>
      <c r="E1192" s="2"/>
      <c r="F1192" s="2"/>
      <c r="G1192" s="2"/>
      <c r="H1192" s="2"/>
      <c r="I1192" s="2"/>
    </row>
    <row r="1193" spans="1:9" ht="16.5" customHeight="1">
      <c r="A1193" s="40"/>
      <c r="B1193" s="2"/>
      <c r="C1193" s="2"/>
      <c r="D1193" s="2"/>
      <c r="E1193" s="2"/>
      <c r="F1193" s="2"/>
      <c r="G1193" s="2"/>
      <c r="H1193" s="2"/>
      <c r="I1193" s="2"/>
    </row>
    <row r="1194" spans="1:9" ht="16.5" customHeight="1">
      <c r="A1194" s="40"/>
      <c r="B1194" s="2"/>
      <c r="C1194" s="2"/>
      <c r="D1194" s="2"/>
      <c r="E1194" s="2"/>
      <c r="F1194" s="2"/>
      <c r="G1194" s="2"/>
      <c r="H1194" s="2"/>
      <c r="I1194" s="2"/>
    </row>
    <row r="1195" spans="1:9" ht="16.5" customHeight="1">
      <c r="A1195" s="40"/>
      <c r="B1195" s="2"/>
      <c r="C1195" s="2"/>
      <c r="D1195" s="2"/>
      <c r="E1195" s="2"/>
      <c r="F1195" s="2"/>
      <c r="G1195" s="2"/>
      <c r="H1195" s="2"/>
      <c r="I1195" s="2"/>
    </row>
    <row r="1196" spans="1:9" ht="16.5" customHeight="1">
      <c r="A1196" s="40"/>
      <c r="B1196" s="2"/>
      <c r="C1196" s="2"/>
      <c r="D1196" s="2"/>
      <c r="E1196" s="2"/>
      <c r="F1196" s="2"/>
      <c r="G1196" s="2"/>
      <c r="H1196" s="2"/>
      <c r="I1196" s="2"/>
    </row>
    <row r="1197" spans="1:9" ht="16.5" customHeight="1">
      <c r="A1197" s="40"/>
      <c r="B1197" s="2"/>
      <c r="C1197" s="2"/>
      <c r="D1197" s="2"/>
      <c r="E1197" s="2"/>
      <c r="F1197" s="2"/>
      <c r="G1197" s="2"/>
      <c r="H1197" s="2"/>
      <c r="I1197" s="2"/>
    </row>
    <row r="1198" spans="1:9" ht="16.5" customHeight="1">
      <c r="A1198" s="40"/>
      <c r="B1198" s="2"/>
      <c r="C1198" s="2"/>
      <c r="D1198" s="2"/>
      <c r="E1198" s="2"/>
      <c r="F1198" s="2"/>
      <c r="G1198" s="2"/>
      <c r="H1198" s="2"/>
      <c r="I1198" s="2"/>
    </row>
    <row r="1199" spans="1:9" ht="16.5" customHeight="1">
      <c r="A1199" s="40"/>
      <c r="B1199" s="2"/>
      <c r="C1199" s="2"/>
      <c r="D1199" s="2"/>
      <c r="E1199" s="2"/>
      <c r="F1199" s="2"/>
      <c r="G1199" s="2"/>
      <c r="H1199" s="2"/>
      <c r="I1199" s="2"/>
    </row>
    <row r="1200" spans="1:9" ht="16.5" customHeight="1">
      <c r="A1200" s="40"/>
      <c r="B1200" s="2"/>
      <c r="C1200" s="2"/>
      <c r="D1200" s="2"/>
      <c r="E1200" s="2"/>
      <c r="F1200" s="2"/>
      <c r="G1200" s="2"/>
      <c r="H1200" s="2"/>
      <c r="I1200" s="2"/>
    </row>
    <row r="1201" spans="1:9" ht="16.5" customHeight="1">
      <c r="A1201" s="40"/>
      <c r="B1201" s="2"/>
      <c r="C1201" s="2"/>
      <c r="D1201" s="2"/>
      <c r="E1201" s="2"/>
      <c r="F1201" s="2"/>
      <c r="G1201" s="2"/>
      <c r="H1201" s="2"/>
      <c r="I1201" s="2"/>
    </row>
    <row r="1202" spans="1:9" ht="16.5" customHeight="1">
      <c r="A1202" s="40"/>
      <c r="B1202" s="2"/>
      <c r="C1202" s="2"/>
      <c r="D1202" s="2"/>
      <c r="E1202" s="2"/>
      <c r="F1202" s="2"/>
      <c r="G1202" s="2"/>
      <c r="H1202" s="2"/>
      <c r="I1202" s="2"/>
    </row>
    <row r="1203" spans="1:9" ht="16.5" customHeight="1">
      <c r="A1203" s="40"/>
      <c r="B1203" s="2"/>
      <c r="C1203" s="2"/>
      <c r="D1203" s="2"/>
      <c r="E1203" s="2"/>
      <c r="F1203" s="2"/>
      <c r="G1203" s="2"/>
      <c r="H1203" s="2"/>
      <c r="I1203" s="2"/>
    </row>
    <row r="1204" spans="1:9" ht="16.5" customHeight="1">
      <c r="A1204" s="40"/>
      <c r="B1204" s="2"/>
      <c r="C1204" s="2"/>
      <c r="D1204" s="2"/>
      <c r="E1204" s="2"/>
      <c r="F1204" s="2"/>
      <c r="G1204" s="2"/>
      <c r="H1204" s="2"/>
      <c r="I1204" s="2"/>
    </row>
    <row r="1205" spans="1:9" ht="16.5" customHeight="1">
      <c r="A1205" s="40"/>
      <c r="B1205" s="2"/>
      <c r="C1205" s="2"/>
      <c r="D1205" s="2"/>
      <c r="E1205" s="2"/>
      <c r="F1205" s="2"/>
      <c r="G1205" s="2"/>
      <c r="H1205" s="2"/>
      <c r="I1205" s="2"/>
    </row>
    <row r="1206" spans="1:9" ht="16.5" customHeight="1">
      <c r="A1206" s="40"/>
      <c r="B1206" s="2"/>
      <c r="C1206" s="2"/>
      <c r="D1206" s="2"/>
      <c r="E1206" s="2"/>
      <c r="F1206" s="2"/>
      <c r="G1206" s="2"/>
      <c r="H1206" s="2"/>
      <c r="I1206" s="2"/>
    </row>
    <row r="1207" spans="1:9" ht="16.5" customHeight="1">
      <c r="A1207" s="40"/>
      <c r="B1207" s="2"/>
      <c r="C1207" s="2"/>
      <c r="D1207" s="2"/>
      <c r="E1207" s="2"/>
      <c r="F1207" s="2"/>
      <c r="G1207" s="2"/>
      <c r="H1207" s="2"/>
      <c r="I1207" s="2"/>
    </row>
    <row r="1208" spans="1:9" ht="16.5" customHeight="1">
      <c r="A1208" s="40"/>
      <c r="B1208" s="2"/>
      <c r="C1208" s="2"/>
      <c r="D1208" s="2"/>
      <c r="E1208" s="2"/>
      <c r="F1208" s="2"/>
      <c r="G1208" s="2"/>
      <c r="H1208" s="2"/>
      <c r="I1208" s="2"/>
    </row>
    <row r="1209" spans="1:9" ht="16.5" customHeight="1">
      <c r="A1209" s="40"/>
      <c r="B1209" s="2"/>
      <c r="C1209" s="2"/>
      <c r="D1209" s="2"/>
      <c r="E1209" s="2"/>
      <c r="F1209" s="2"/>
      <c r="G1209" s="2"/>
      <c r="H1209" s="2"/>
      <c r="I1209" s="2"/>
    </row>
    <row r="1210" spans="1:9" ht="16.5" customHeight="1">
      <c r="A1210" s="40"/>
      <c r="B1210" s="2"/>
      <c r="C1210" s="2"/>
      <c r="D1210" s="2"/>
      <c r="E1210" s="2"/>
      <c r="F1210" s="2"/>
      <c r="G1210" s="2"/>
      <c r="H1210" s="2"/>
      <c r="I1210" s="2"/>
    </row>
    <row r="1211" spans="1:9" ht="16.5" customHeight="1">
      <c r="A1211" s="40"/>
      <c r="B1211" s="2"/>
      <c r="C1211" s="2"/>
      <c r="D1211" s="2"/>
      <c r="E1211" s="2"/>
      <c r="F1211" s="2"/>
      <c r="G1211" s="2"/>
      <c r="H1211" s="2"/>
      <c r="I1211" s="2"/>
    </row>
    <row r="1212" spans="1:9" ht="16.5" customHeight="1">
      <c r="A1212" s="40"/>
      <c r="B1212" s="2"/>
      <c r="C1212" s="2"/>
      <c r="D1212" s="2"/>
      <c r="E1212" s="2"/>
      <c r="F1212" s="2"/>
      <c r="G1212" s="2"/>
      <c r="H1212" s="2"/>
      <c r="I1212" s="2"/>
    </row>
    <row r="1213" spans="1:9" ht="16.5" customHeight="1">
      <c r="A1213" s="40"/>
      <c r="B1213" s="2"/>
      <c r="C1213" s="2"/>
      <c r="D1213" s="2"/>
      <c r="E1213" s="2"/>
      <c r="F1213" s="2"/>
      <c r="G1213" s="2"/>
      <c r="H1213" s="2"/>
      <c r="I1213" s="2"/>
    </row>
    <row r="1214" spans="1:9" ht="16.5" customHeight="1">
      <c r="A1214" s="40"/>
      <c r="B1214" s="2"/>
      <c r="C1214" s="2"/>
      <c r="D1214" s="2"/>
      <c r="E1214" s="2"/>
      <c r="F1214" s="2"/>
      <c r="G1214" s="2"/>
      <c r="H1214" s="2"/>
      <c r="I1214" s="2"/>
    </row>
    <row r="1215" spans="1:9" ht="16.5" customHeight="1">
      <c r="A1215" s="40"/>
      <c r="B1215" s="2"/>
      <c r="C1215" s="2"/>
      <c r="D1215" s="2"/>
      <c r="E1215" s="2"/>
      <c r="F1215" s="2"/>
      <c r="G1215" s="2"/>
      <c r="H1215" s="2"/>
      <c r="I1215" s="2"/>
    </row>
    <row r="1216" spans="1:9" ht="16.5" customHeight="1">
      <c r="A1216" s="40"/>
      <c r="B1216" s="2"/>
      <c r="C1216" s="2"/>
      <c r="D1216" s="2"/>
      <c r="E1216" s="2"/>
      <c r="F1216" s="2"/>
      <c r="G1216" s="2"/>
      <c r="H1216" s="2"/>
      <c r="I1216" s="2"/>
    </row>
    <row r="1217" spans="1:9" ht="16.5" customHeight="1">
      <c r="A1217" s="40"/>
      <c r="B1217" s="2"/>
      <c r="C1217" s="2"/>
      <c r="D1217" s="2"/>
      <c r="E1217" s="2"/>
      <c r="F1217" s="2"/>
      <c r="G1217" s="2"/>
      <c r="H1217" s="2"/>
      <c r="I1217" s="2"/>
    </row>
    <row r="1218" spans="1:9" ht="16.5" customHeight="1">
      <c r="A1218" s="40"/>
      <c r="B1218" s="2"/>
      <c r="C1218" s="2"/>
      <c r="D1218" s="2"/>
      <c r="E1218" s="2"/>
      <c r="F1218" s="2"/>
      <c r="G1218" s="2"/>
      <c r="H1218" s="2"/>
      <c r="I1218" s="2"/>
    </row>
    <row r="1219" spans="1:9" ht="16.5" customHeight="1">
      <c r="A1219" s="40"/>
      <c r="B1219" s="2"/>
      <c r="C1219" s="2"/>
      <c r="D1219" s="2"/>
      <c r="E1219" s="2"/>
      <c r="F1219" s="2"/>
      <c r="G1219" s="2"/>
      <c r="H1219" s="2"/>
      <c r="I1219" s="2"/>
    </row>
    <row r="1220" spans="1:9" ht="16.5" customHeight="1">
      <c r="A1220" s="40"/>
      <c r="B1220" s="2"/>
      <c r="C1220" s="2"/>
      <c r="D1220" s="2"/>
      <c r="E1220" s="2"/>
      <c r="F1220" s="2"/>
      <c r="G1220" s="2"/>
      <c r="H1220" s="2"/>
      <c r="I1220" s="2"/>
    </row>
    <row r="1221" spans="1:9" ht="16.5" customHeight="1">
      <c r="A1221" s="40"/>
      <c r="B1221" s="2"/>
      <c r="C1221" s="2"/>
      <c r="D1221" s="2"/>
      <c r="E1221" s="2"/>
      <c r="F1221" s="2"/>
      <c r="G1221" s="2"/>
      <c r="H1221" s="2"/>
      <c r="I1221" s="2"/>
    </row>
    <row r="1222" spans="1:9" ht="16.5" customHeight="1">
      <c r="A1222" s="40"/>
      <c r="B1222" s="2"/>
      <c r="C1222" s="2"/>
      <c r="D1222" s="2"/>
      <c r="E1222" s="2"/>
      <c r="F1222" s="2"/>
      <c r="G1222" s="2"/>
      <c r="H1222" s="2"/>
      <c r="I1222" s="2"/>
    </row>
    <row r="1223" spans="1:9" ht="16.5" customHeight="1">
      <c r="A1223" s="40"/>
      <c r="B1223" s="2"/>
      <c r="C1223" s="2"/>
      <c r="D1223" s="2"/>
      <c r="E1223" s="2"/>
      <c r="F1223" s="2"/>
      <c r="G1223" s="2"/>
      <c r="H1223" s="2"/>
      <c r="I1223" s="2"/>
    </row>
    <row r="1224" spans="1:9" ht="16.5" customHeight="1">
      <c r="A1224" s="40"/>
      <c r="B1224" s="2"/>
      <c r="C1224" s="2"/>
      <c r="D1224" s="2"/>
      <c r="E1224" s="2"/>
      <c r="F1224" s="2"/>
      <c r="G1224" s="2"/>
      <c r="H1224" s="2"/>
      <c r="I1224" s="2"/>
    </row>
    <row r="1225" spans="1:9" ht="16.5" customHeight="1">
      <c r="A1225" s="40"/>
      <c r="B1225" s="2"/>
      <c r="C1225" s="2"/>
      <c r="D1225" s="2"/>
      <c r="E1225" s="2"/>
      <c r="F1225" s="2"/>
      <c r="G1225" s="2"/>
      <c r="H1225" s="2"/>
      <c r="I1225" s="2"/>
    </row>
    <row r="1226" spans="1:9" ht="16.5" customHeight="1">
      <c r="A1226" s="40"/>
      <c r="B1226" s="2"/>
      <c r="C1226" s="2"/>
      <c r="D1226" s="2"/>
      <c r="E1226" s="2"/>
      <c r="F1226" s="2"/>
      <c r="G1226" s="2"/>
      <c r="H1226" s="2"/>
      <c r="I1226" s="2"/>
    </row>
    <row r="1227" spans="1:9" ht="16.5" customHeight="1">
      <c r="A1227" s="40"/>
      <c r="B1227" s="2"/>
      <c r="C1227" s="2"/>
      <c r="D1227" s="2"/>
      <c r="E1227" s="2"/>
      <c r="F1227" s="2"/>
      <c r="G1227" s="2"/>
      <c r="H1227" s="2"/>
      <c r="I1227" s="2"/>
    </row>
    <row r="1228" spans="1:9" ht="16.5" customHeight="1">
      <c r="A1228" s="40"/>
      <c r="B1228" s="2"/>
      <c r="C1228" s="2"/>
      <c r="D1228" s="2"/>
      <c r="E1228" s="2"/>
      <c r="F1228" s="2"/>
      <c r="G1228" s="2"/>
      <c r="H1228" s="2"/>
      <c r="I1228" s="2"/>
    </row>
    <row r="1229" spans="1:9" ht="16.5" customHeight="1">
      <c r="A1229" s="40"/>
      <c r="B1229" s="2"/>
      <c r="C1229" s="2"/>
      <c r="D1229" s="2"/>
      <c r="E1229" s="2"/>
      <c r="F1229" s="2"/>
      <c r="G1229" s="2"/>
      <c r="H1229" s="2"/>
      <c r="I1229" s="2"/>
    </row>
    <row r="1230" spans="1:9" ht="16.5" customHeight="1">
      <c r="A1230" s="40"/>
      <c r="B1230" s="2"/>
      <c r="C1230" s="2"/>
      <c r="D1230" s="2"/>
      <c r="E1230" s="2"/>
      <c r="F1230" s="2"/>
      <c r="G1230" s="2"/>
      <c r="H1230" s="2"/>
      <c r="I1230" s="2"/>
    </row>
    <row r="1231" spans="1:9" ht="16.5" customHeight="1">
      <c r="A1231" s="40"/>
      <c r="B1231" s="2"/>
      <c r="C1231" s="2"/>
      <c r="D1231" s="2"/>
      <c r="E1231" s="2"/>
      <c r="F1231" s="2"/>
      <c r="G1231" s="2"/>
      <c r="H1231" s="2"/>
      <c r="I1231" s="2"/>
    </row>
    <row r="1232" spans="1:9" ht="16.5" customHeight="1">
      <c r="A1232" s="40"/>
      <c r="B1232" s="2"/>
      <c r="C1232" s="2"/>
      <c r="D1232" s="2"/>
      <c r="E1232" s="2"/>
      <c r="F1232" s="2"/>
      <c r="G1232" s="2"/>
      <c r="H1232" s="2"/>
      <c r="I1232" s="2"/>
    </row>
    <row r="1233" spans="1:9" ht="16.5" customHeight="1">
      <c r="A1233" s="40"/>
      <c r="B1233" s="2"/>
      <c r="C1233" s="2"/>
      <c r="D1233" s="2"/>
      <c r="E1233" s="2"/>
      <c r="F1233" s="2"/>
      <c r="G1233" s="2"/>
      <c r="H1233" s="2"/>
      <c r="I1233" s="2"/>
    </row>
    <row r="1234" spans="1:9" ht="16.5" customHeight="1">
      <c r="A1234" s="40"/>
      <c r="B1234" s="2"/>
      <c r="C1234" s="2"/>
      <c r="D1234" s="2"/>
      <c r="E1234" s="2"/>
      <c r="F1234" s="2"/>
      <c r="G1234" s="2"/>
      <c r="H1234" s="2"/>
      <c r="I1234" s="2"/>
    </row>
    <row r="1235" spans="1:9" ht="16.5" customHeight="1">
      <c r="A1235" s="40"/>
      <c r="B1235" s="2"/>
      <c r="C1235" s="2"/>
      <c r="D1235" s="2"/>
      <c r="E1235" s="2"/>
      <c r="F1235" s="2"/>
      <c r="G1235" s="2"/>
      <c r="H1235" s="2"/>
      <c r="I1235" s="2"/>
    </row>
    <row r="1236" spans="1:9" ht="16.5" customHeight="1">
      <c r="A1236" s="40"/>
      <c r="B1236" s="2"/>
      <c r="C1236" s="2"/>
      <c r="D1236" s="2"/>
      <c r="E1236" s="2"/>
      <c r="F1236" s="2"/>
      <c r="G1236" s="2"/>
      <c r="H1236" s="2"/>
      <c r="I1236" s="2"/>
    </row>
    <row r="1237" spans="1:9" ht="16.5" customHeight="1">
      <c r="A1237" s="40"/>
      <c r="B1237" s="2"/>
      <c r="C1237" s="2"/>
      <c r="D1237" s="2"/>
      <c r="E1237" s="2"/>
      <c r="F1237" s="2"/>
      <c r="G1237" s="2"/>
      <c r="H1237" s="2"/>
      <c r="I1237" s="2"/>
    </row>
    <row r="1238" spans="1:9" ht="16.5" customHeight="1">
      <c r="A1238" s="40"/>
      <c r="B1238" s="2"/>
      <c r="C1238" s="2"/>
      <c r="D1238" s="2"/>
      <c r="E1238" s="2"/>
      <c r="F1238" s="2"/>
      <c r="G1238" s="2"/>
      <c r="H1238" s="2"/>
      <c r="I1238" s="2"/>
    </row>
    <row r="1239" spans="1:9" ht="16.5" customHeight="1">
      <c r="A1239" s="40"/>
      <c r="B1239" s="2"/>
      <c r="C1239" s="2"/>
      <c r="D1239" s="2"/>
      <c r="E1239" s="2"/>
      <c r="F1239" s="2"/>
      <c r="G1239" s="2"/>
      <c r="H1239" s="2"/>
      <c r="I1239" s="2"/>
    </row>
    <row r="1240" spans="1:9" ht="16.5" customHeight="1">
      <c r="A1240" s="40"/>
      <c r="B1240" s="2"/>
      <c r="C1240" s="2"/>
      <c r="D1240" s="2"/>
      <c r="E1240" s="2"/>
      <c r="F1240" s="2"/>
      <c r="G1240" s="2"/>
      <c r="H1240" s="2"/>
      <c r="I1240" s="2"/>
    </row>
    <row r="1241" spans="1:9" ht="16.5" customHeight="1">
      <c r="A1241" s="40"/>
      <c r="B1241" s="2"/>
      <c r="C1241" s="2"/>
      <c r="D1241" s="2"/>
      <c r="E1241" s="2"/>
      <c r="F1241" s="2"/>
      <c r="G1241" s="2"/>
      <c r="H1241" s="2"/>
      <c r="I1241" s="2"/>
    </row>
    <row r="1242" spans="1:9" ht="16.5" customHeight="1">
      <c r="A1242" s="40"/>
      <c r="B1242" s="2"/>
      <c r="C1242" s="2"/>
      <c r="D1242" s="2"/>
      <c r="E1242" s="2"/>
      <c r="F1242" s="2"/>
      <c r="G1242" s="2"/>
      <c r="H1242" s="2"/>
      <c r="I1242" s="2"/>
    </row>
    <row r="1243" spans="1:9" ht="16.5" customHeight="1">
      <c r="A1243" s="40"/>
      <c r="B1243" s="2"/>
      <c r="C1243" s="2"/>
      <c r="D1243" s="2"/>
      <c r="E1243" s="2"/>
      <c r="F1243" s="2"/>
      <c r="G1243" s="2"/>
      <c r="H1243" s="2"/>
      <c r="I1243" s="2"/>
    </row>
    <row r="1244" spans="1:9" ht="16.5" customHeight="1">
      <c r="A1244" s="40"/>
      <c r="B1244" s="2"/>
      <c r="C1244" s="2"/>
      <c r="D1244" s="2"/>
      <c r="E1244" s="2"/>
      <c r="F1244" s="2"/>
      <c r="G1244" s="2"/>
      <c r="H1244" s="2"/>
      <c r="I1244" s="2"/>
    </row>
    <row r="1245" spans="1:9" ht="16.5" customHeight="1">
      <c r="A1245" s="40"/>
      <c r="B1245" s="2"/>
      <c r="C1245" s="2"/>
      <c r="D1245" s="2"/>
      <c r="E1245" s="2"/>
      <c r="F1245" s="2"/>
      <c r="G1245" s="2"/>
      <c r="H1245" s="2"/>
      <c r="I1245" s="2"/>
    </row>
    <row r="1246" spans="1:9" ht="16.5" customHeight="1">
      <c r="A1246" s="40"/>
      <c r="B1246" s="2"/>
      <c r="C1246" s="2"/>
      <c r="D1246" s="2"/>
      <c r="E1246" s="2"/>
      <c r="F1246" s="2"/>
      <c r="G1246" s="2"/>
      <c r="H1246" s="2"/>
      <c r="I1246" s="2"/>
    </row>
    <row r="1247" spans="1:9" ht="16.5" customHeight="1">
      <c r="A1247" s="40"/>
      <c r="B1247" s="2"/>
      <c r="C1247" s="2"/>
      <c r="D1247" s="2"/>
      <c r="E1247" s="2"/>
      <c r="F1247" s="2"/>
      <c r="G1247" s="2"/>
      <c r="H1247" s="2"/>
      <c r="I1247" s="2"/>
    </row>
    <row r="1248" spans="1:9" ht="16.5" customHeight="1">
      <c r="A1248" s="40"/>
      <c r="B1248" s="2"/>
      <c r="C1248" s="2"/>
      <c r="D1248" s="2"/>
      <c r="E1248" s="2"/>
      <c r="F1248" s="2"/>
      <c r="G1248" s="2"/>
      <c r="H1248" s="2"/>
      <c r="I1248" s="2"/>
    </row>
    <row r="1249" spans="1:9" ht="16.5" customHeight="1">
      <c r="A1249" s="40"/>
      <c r="B1249" s="2"/>
      <c r="C1249" s="2"/>
      <c r="D1249" s="2"/>
      <c r="E1249" s="2"/>
      <c r="F1249" s="2"/>
      <c r="G1249" s="2"/>
      <c r="H1249" s="2"/>
      <c r="I1249" s="2"/>
    </row>
    <row r="1250" spans="1:9" ht="16.5" customHeight="1">
      <c r="A1250" s="40"/>
      <c r="B1250" s="2"/>
      <c r="C1250" s="2"/>
      <c r="D1250" s="2"/>
      <c r="E1250" s="2"/>
      <c r="F1250" s="2"/>
      <c r="G1250" s="2"/>
      <c r="H1250" s="2"/>
      <c r="I1250" s="2"/>
    </row>
    <row r="1251" spans="1:9" ht="16.5" customHeight="1">
      <c r="A1251" s="40"/>
      <c r="B1251" s="2"/>
      <c r="C1251" s="2"/>
      <c r="D1251" s="2"/>
      <c r="E1251" s="2"/>
      <c r="F1251" s="2"/>
      <c r="G1251" s="2"/>
      <c r="H1251" s="2"/>
      <c r="I1251" s="2"/>
    </row>
    <row r="1252" spans="1:9" ht="16.5" customHeight="1">
      <c r="A1252" s="40"/>
      <c r="B1252" s="2"/>
      <c r="C1252" s="2"/>
      <c r="D1252" s="2"/>
      <c r="E1252" s="2"/>
      <c r="F1252" s="2"/>
      <c r="G1252" s="2"/>
      <c r="H1252" s="2"/>
      <c r="I1252" s="2"/>
    </row>
    <row r="1253" spans="1:9" ht="16.5" customHeight="1">
      <c r="A1253" s="40"/>
      <c r="B1253" s="2"/>
      <c r="C1253" s="2"/>
      <c r="D1253" s="2"/>
      <c r="E1253" s="2"/>
      <c r="F1253" s="2"/>
      <c r="G1253" s="2"/>
      <c r="H1253" s="2"/>
      <c r="I1253" s="2"/>
    </row>
    <row r="1254" spans="1:9" ht="16.5" customHeight="1">
      <c r="A1254" s="40"/>
      <c r="B1254" s="2"/>
      <c r="C1254" s="2"/>
      <c r="D1254" s="2"/>
      <c r="E1254" s="2"/>
      <c r="F1254" s="2"/>
      <c r="G1254" s="2"/>
      <c r="H1254" s="2"/>
      <c r="I1254" s="2"/>
    </row>
    <row r="1255" spans="1:9" ht="16.5" customHeight="1">
      <c r="A1255" s="40"/>
      <c r="B1255" s="2"/>
      <c r="C1255" s="2"/>
      <c r="D1255" s="2"/>
      <c r="E1255" s="2"/>
      <c r="F1255" s="2"/>
      <c r="G1255" s="2"/>
      <c r="H1255" s="2"/>
      <c r="I1255" s="2"/>
    </row>
    <row r="1256" spans="1:9" ht="16.5" customHeight="1">
      <c r="A1256" s="40"/>
      <c r="B1256" s="2"/>
      <c r="C1256" s="2"/>
      <c r="D1256" s="2"/>
      <c r="E1256" s="2"/>
      <c r="F1256" s="2"/>
      <c r="G1256" s="2"/>
      <c r="H1256" s="2"/>
      <c r="I1256" s="2"/>
    </row>
    <row r="1257" spans="1:9" ht="16.5" customHeight="1">
      <c r="A1257" s="40"/>
      <c r="B1257" s="2"/>
      <c r="C1257" s="2"/>
      <c r="D1257" s="2"/>
      <c r="E1257" s="2"/>
      <c r="F1257" s="2"/>
      <c r="G1257" s="2"/>
      <c r="H1257" s="2"/>
      <c r="I1257" s="2"/>
    </row>
    <row r="1258" spans="1:9" ht="16.5" customHeight="1">
      <c r="A1258" s="40"/>
      <c r="B1258" s="2"/>
      <c r="C1258" s="2"/>
      <c r="D1258" s="2"/>
      <c r="E1258" s="2"/>
      <c r="F1258" s="2"/>
      <c r="G1258" s="2"/>
      <c r="H1258" s="2"/>
      <c r="I1258" s="2"/>
    </row>
    <row r="1259" spans="1:9" ht="16.5" customHeight="1">
      <c r="A1259" s="40"/>
      <c r="B1259" s="2"/>
      <c r="C1259" s="2"/>
      <c r="D1259" s="2"/>
      <c r="E1259" s="2"/>
      <c r="F1259" s="2"/>
      <c r="G1259" s="2"/>
      <c r="H1259" s="2"/>
      <c r="I1259" s="2"/>
    </row>
    <row r="1260" spans="1:9" ht="16.5" customHeight="1">
      <c r="A1260" s="40"/>
      <c r="B1260" s="2"/>
      <c r="C1260" s="2"/>
      <c r="D1260" s="2"/>
      <c r="E1260" s="2"/>
      <c r="F1260" s="2"/>
      <c r="G1260" s="2"/>
      <c r="H1260" s="2"/>
      <c r="I1260" s="2"/>
    </row>
    <row r="1261" spans="1:9" ht="16.5" customHeight="1">
      <c r="A1261" s="40"/>
      <c r="B1261" s="2"/>
      <c r="C1261" s="2"/>
      <c r="D1261" s="2"/>
      <c r="E1261" s="2"/>
      <c r="F1261" s="2"/>
      <c r="G1261" s="2"/>
      <c r="H1261" s="2"/>
      <c r="I1261" s="2"/>
    </row>
    <row r="1262" spans="1:9" ht="16.5" customHeight="1">
      <c r="A1262" s="40"/>
      <c r="B1262" s="2"/>
      <c r="C1262" s="2"/>
      <c r="D1262" s="2"/>
      <c r="E1262" s="2"/>
      <c r="F1262" s="2"/>
      <c r="G1262" s="2"/>
      <c r="H1262" s="2"/>
      <c r="I1262" s="2"/>
    </row>
    <row r="1263" spans="1:9" ht="16.5" customHeight="1">
      <c r="A1263" s="40"/>
      <c r="B1263" s="2"/>
      <c r="C1263" s="2"/>
      <c r="D1263" s="2"/>
      <c r="E1263" s="2"/>
      <c r="F1263" s="2"/>
      <c r="G1263" s="2"/>
      <c r="H1263" s="2"/>
      <c r="I1263" s="2"/>
    </row>
    <row r="1264" spans="1:9" ht="16.5" customHeight="1">
      <c r="A1264" s="40"/>
      <c r="B1264" s="2"/>
      <c r="C1264" s="2"/>
      <c r="D1264" s="2"/>
      <c r="E1264" s="2"/>
      <c r="F1264" s="2"/>
      <c r="G1264" s="2"/>
      <c r="H1264" s="2"/>
      <c r="I1264" s="2"/>
    </row>
    <row r="1265" spans="1:9" ht="16.5" customHeight="1">
      <c r="A1265" s="40"/>
      <c r="B1265" s="2"/>
      <c r="C1265" s="2"/>
      <c r="D1265" s="2"/>
      <c r="E1265" s="2"/>
      <c r="F1265" s="2"/>
      <c r="G1265" s="2"/>
      <c r="H1265" s="2"/>
      <c r="I1265" s="2"/>
    </row>
    <row r="1266" spans="1:9" ht="16.5" customHeight="1">
      <c r="A1266" s="40"/>
      <c r="B1266" s="2"/>
      <c r="C1266" s="2"/>
      <c r="D1266" s="2"/>
      <c r="E1266" s="2"/>
      <c r="F1266" s="2"/>
      <c r="G1266" s="2"/>
      <c r="H1266" s="2"/>
      <c r="I1266" s="2"/>
    </row>
    <row r="1267" spans="1:9" ht="16.5" customHeight="1">
      <c r="A1267" s="40"/>
      <c r="B1267" s="2"/>
      <c r="C1267" s="2"/>
      <c r="D1267" s="2"/>
      <c r="E1267" s="2"/>
      <c r="F1267" s="2"/>
      <c r="G1267" s="2"/>
      <c r="H1267" s="2"/>
      <c r="I1267" s="2"/>
    </row>
    <row r="1268" spans="1:9" ht="16.5" customHeight="1">
      <c r="A1268" s="40"/>
      <c r="B1268" s="2"/>
      <c r="C1268" s="2"/>
      <c r="D1268" s="2"/>
      <c r="E1268" s="2"/>
      <c r="F1268" s="2"/>
      <c r="G1268" s="2"/>
      <c r="H1268" s="2"/>
      <c r="I1268" s="2"/>
    </row>
    <row r="1269" spans="1:9" ht="16.5" customHeight="1">
      <c r="A1269" s="40"/>
      <c r="B1269" s="2"/>
      <c r="C1269" s="2"/>
      <c r="D1269" s="2"/>
      <c r="E1269" s="2"/>
      <c r="F1269" s="2"/>
      <c r="G1269" s="2"/>
      <c r="H1269" s="2"/>
      <c r="I1269" s="2"/>
    </row>
    <row r="1270" spans="1:9" ht="16.5" customHeight="1">
      <c r="A1270" s="40"/>
      <c r="B1270" s="2"/>
      <c r="C1270" s="2"/>
      <c r="D1270" s="2"/>
      <c r="E1270" s="2"/>
      <c r="F1270" s="2"/>
      <c r="G1270" s="2"/>
      <c r="H1270" s="2"/>
      <c r="I1270" s="2"/>
    </row>
    <row r="1271" spans="1:9" ht="16.5" customHeight="1">
      <c r="A1271" s="40"/>
      <c r="B1271" s="2"/>
      <c r="C1271" s="2"/>
      <c r="D1271" s="2"/>
      <c r="E1271" s="2"/>
      <c r="F1271" s="2"/>
      <c r="G1271" s="2"/>
      <c r="H1271" s="2"/>
      <c r="I1271" s="2"/>
    </row>
    <row r="1272" spans="1:9" ht="16.5" customHeight="1">
      <c r="A1272" s="40"/>
      <c r="B1272" s="2"/>
      <c r="C1272" s="2"/>
      <c r="D1272" s="2"/>
      <c r="E1272" s="2"/>
      <c r="F1272" s="2"/>
      <c r="G1272" s="2"/>
      <c r="H1272" s="2"/>
      <c r="I1272" s="2"/>
    </row>
    <row r="1273" spans="1:9" ht="16.5" customHeight="1">
      <c r="A1273" s="40"/>
      <c r="B1273" s="2"/>
      <c r="C1273" s="2"/>
      <c r="D1273" s="2"/>
      <c r="E1273" s="2"/>
      <c r="F1273" s="2"/>
      <c r="G1273" s="2"/>
      <c r="H1273" s="2"/>
      <c r="I1273" s="2"/>
    </row>
    <row r="1274" spans="1:9" ht="16.5" customHeight="1">
      <c r="A1274" s="40"/>
      <c r="B1274" s="2"/>
      <c r="C1274" s="2"/>
      <c r="D1274" s="2"/>
      <c r="E1274" s="2"/>
      <c r="F1274" s="2"/>
      <c r="G1274" s="2"/>
      <c r="H1274" s="2"/>
      <c r="I1274" s="2"/>
    </row>
    <row r="1275" spans="1:9" ht="16.5" customHeight="1">
      <c r="A1275" s="40"/>
      <c r="B1275" s="2"/>
      <c r="C1275" s="2"/>
      <c r="D1275" s="2"/>
      <c r="E1275" s="2"/>
      <c r="F1275" s="2"/>
      <c r="G1275" s="2"/>
      <c r="H1275" s="2"/>
      <c r="I1275" s="2"/>
    </row>
    <row r="1276" spans="1:9" ht="16.5" customHeight="1">
      <c r="A1276" s="40"/>
      <c r="B1276" s="2"/>
      <c r="C1276" s="2"/>
      <c r="D1276" s="2"/>
      <c r="E1276" s="2"/>
      <c r="F1276" s="2"/>
      <c r="G1276" s="2"/>
      <c r="H1276" s="2"/>
      <c r="I1276" s="2"/>
    </row>
    <row r="1277" spans="1:9" ht="16.5" customHeight="1">
      <c r="A1277" s="40"/>
      <c r="B1277" s="2"/>
      <c r="C1277" s="2"/>
      <c r="D1277" s="2"/>
      <c r="E1277" s="2"/>
      <c r="F1277" s="2"/>
      <c r="G1277" s="2"/>
      <c r="H1277" s="2"/>
      <c r="I1277" s="2"/>
    </row>
    <row r="1278" spans="1:9" ht="16.5" customHeight="1">
      <c r="A1278" s="40"/>
      <c r="B1278" s="2"/>
      <c r="C1278" s="2"/>
      <c r="D1278" s="2"/>
      <c r="E1278" s="2"/>
      <c r="F1278" s="2"/>
      <c r="G1278" s="2"/>
      <c r="H1278" s="2"/>
      <c r="I1278" s="2"/>
    </row>
    <row r="1279" spans="1:9" ht="16.5" customHeight="1">
      <c r="A1279" s="40"/>
      <c r="B1279" s="2"/>
      <c r="C1279" s="2"/>
      <c r="D1279" s="2"/>
      <c r="E1279" s="2"/>
      <c r="F1279" s="2"/>
      <c r="G1279" s="2"/>
      <c r="H1279" s="2"/>
      <c r="I1279" s="2"/>
    </row>
    <row r="1280" spans="1:9" ht="16.5" customHeight="1">
      <c r="A1280" s="40"/>
      <c r="B1280" s="2"/>
      <c r="C1280" s="2"/>
      <c r="D1280" s="2"/>
      <c r="E1280" s="2"/>
      <c r="F1280" s="2"/>
      <c r="G1280" s="2"/>
      <c r="H1280" s="2"/>
      <c r="I1280" s="2"/>
    </row>
    <row r="1281" spans="1:9" ht="16.5" customHeight="1">
      <c r="A1281" s="40"/>
      <c r="B1281" s="2"/>
      <c r="C1281" s="2"/>
      <c r="D1281" s="2"/>
      <c r="E1281" s="2"/>
      <c r="F1281" s="2"/>
      <c r="G1281" s="2"/>
      <c r="H1281" s="2"/>
      <c r="I1281" s="2"/>
    </row>
    <row r="1282" spans="1:9" ht="16.5" customHeight="1">
      <c r="A1282" s="40"/>
      <c r="B1282" s="2"/>
      <c r="C1282" s="2"/>
      <c r="D1282" s="2"/>
      <c r="E1282" s="2"/>
      <c r="F1282" s="2"/>
      <c r="G1282" s="2"/>
      <c r="H1282" s="2"/>
      <c r="I1282" s="2"/>
    </row>
    <row r="1283" spans="1:9" ht="16.5" customHeight="1">
      <c r="A1283" s="40"/>
      <c r="B1283" s="2"/>
      <c r="C1283" s="2"/>
      <c r="D1283" s="2"/>
      <c r="E1283" s="2"/>
      <c r="F1283" s="2"/>
      <c r="G1283" s="2"/>
      <c r="H1283" s="2"/>
      <c r="I1283" s="2"/>
    </row>
    <row r="1284" spans="1:9" ht="16.5" customHeight="1">
      <c r="A1284" s="40"/>
      <c r="B1284" s="2"/>
      <c r="C1284" s="2"/>
      <c r="D1284" s="2"/>
      <c r="E1284" s="2"/>
      <c r="F1284" s="2"/>
      <c r="G1284" s="2"/>
      <c r="H1284" s="2"/>
      <c r="I1284" s="2"/>
    </row>
    <row r="1285" spans="1:9" ht="16.5" customHeight="1">
      <c r="A1285" s="40"/>
      <c r="B1285" s="2"/>
      <c r="C1285" s="2"/>
      <c r="D1285" s="2"/>
      <c r="E1285" s="2"/>
      <c r="F1285" s="2"/>
      <c r="G1285" s="2"/>
      <c r="H1285" s="2"/>
      <c r="I1285" s="2"/>
    </row>
    <row r="1286" spans="1:9" ht="16.5" customHeight="1">
      <c r="A1286" s="40"/>
      <c r="B1286" s="2"/>
      <c r="C1286" s="2"/>
      <c r="D1286" s="2"/>
      <c r="E1286" s="2"/>
      <c r="F1286" s="2"/>
      <c r="G1286" s="2"/>
      <c r="H1286" s="2"/>
      <c r="I1286" s="2"/>
    </row>
    <row r="1287" spans="1:9" ht="16.5" customHeight="1">
      <c r="A1287" s="40"/>
      <c r="B1287" s="2"/>
      <c r="C1287" s="2"/>
      <c r="D1287" s="2"/>
      <c r="E1287" s="2"/>
      <c r="F1287" s="2"/>
      <c r="G1287" s="2"/>
      <c r="H1287" s="2"/>
      <c r="I1287" s="2"/>
    </row>
    <row r="1288" spans="1:9" ht="16.5" customHeight="1">
      <c r="A1288" s="40"/>
      <c r="B1288" s="2"/>
      <c r="C1288" s="2"/>
      <c r="D1288" s="2"/>
      <c r="E1288" s="2"/>
      <c r="F1288" s="2"/>
      <c r="G1288" s="2"/>
      <c r="H1288" s="2"/>
      <c r="I1288" s="2"/>
    </row>
    <row r="1289" spans="1:9" ht="16.5" customHeight="1">
      <c r="A1289" s="40"/>
      <c r="B1289" s="2"/>
      <c r="C1289" s="2"/>
      <c r="D1289" s="2"/>
      <c r="E1289" s="2"/>
      <c r="F1289" s="2"/>
      <c r="G1289" s="2"/>
      <c r="H1289" s="2"/>
      <c r="I1289" s="2"/>
    </row>
    <row r="1290" spans="1:9" ht="16.5" customHeight="1">
      <c r="A1290" s="40"/>
      <c r="B1290" s="2"/>
      <c r="C1290" s="2"/>
      <c r="D1290" s="2"/>
      <c r="E1290" s="2"/>
      <c r="F1290" s="2"/>
      <c r="G1290" s="2"/>
      <c r="H1290" s="2"/>
      <c r="I1290" s="2"/>
    </row>
    <row r="1291" spans="1:9" ht="16.5" customHeight="1">
      <c r="A1291" s="40"/>
      <c r="B1291" s="2"/>
      <c r="C1291" s="2"/>
      <c r="D1291" s="2"/>
      <c r="E1291" s="2"/>
      <c r="F1291" s="2"/>
      <c r="G1291" s="2"/>
      <c r="H1291" s="2"/>
      <c r="I1291" s="2"/>
    </row>
    <row r="1292" spans="1:9" ht="16.5" customHeight="1">
      <c r="A1292" s="40"/>
      <c r="B1292" s="2"/>
      <c r="C1292" s="2"/>
      <c r="D1292" s="2"/>
      <c r="E1292" s="2"/>
      <c r="F1292" s="2"/>
      <c r="G1292" s="2"/>
      <c r="H1292" s="2"/>
      <c r="I1292" s="2"/>
    </row>
    <row r="1293" spans="1:9" ht="16.5" customHeight="1">
      <c r="A1293" s="40"/>
      <c r="B1293" s="2"/>
      <c r="C1293" s="2"/>
      <c r="D1293" s="2"/>
      <c r="E1293" s="2"/>
      <c r="F1293" s="2"/>
      <c r="G1293" s="2"/>
      <c r="H1293" s="2"/>
      <c r="I1293" s="2"/>
    </row>
    <row r="1294" spans="1:9" ht="16.5" customHeight="1">
      <c r="A1294" s="40"/>
      <c r="B1294" s="2"/>
      <c r="C1294" s="2"/>
      <c r="D1294" s="2"/>
      <c r="E1294" s="2"/>
      <c r="F1294" s="2"/>
      <c r="G1294" s="2"/>
      <c r="H1294" s="2"/>
      <c r="I1294" s="2"/>
    </row>
    <row r="1295" spans="1:9" ht="16.5" customHeight="1">
      <c r="A1295" s="40"/>
      <c r="B1295" s="2"/>
      <c r="C1295" s="2"/>
      <c r="D1295" s="2"/>
      <c r="E1295" s="2"/>
      <c r="F1295" s="2"/>
      <c r="G1295" s="2"/>
      <c r="H1295" s="2"/>
      <c r="I1295" s="2"/>
    </row>
    <row r="1296" spans="1:9" ht="16.5" customHeight="1">
      <c r="A1296" s="40"/>
      <c r="B1296" s="2"/>
      <c r="C1296" s="2"/>
      <c r="D1296" s="2"/>
      <c r="E1296" s="2"/>
      <c r="F1296" s="2"/>
      <c r="G1296" s="2"/>
      <c r="H1296" s="2"/>
      <c r="I1296" s="2"/>
    </row>
    <row r="1297" spans="1:9" ht="16.5" customHeight="1">
      <c r="A1297" s="40"/>
      <c r="B1297" s="2"/>
      <c r="C1297" s="2"/>
      <c r="D1297" s="2"/>
      <c r="E1297" s="2"/>
      <c r="F1297" s="2"/>
      <c r="G1297" s="2"/>
      <c r="H1297" s="2"/>
      <c r="I1297" s="2"/>
    </row>
    <row r="1298" spans="1:9" ht="16.5" customHeight="1">
      <c r="A1298" s="40"/>
      <c r="B1298" s="2"/>
      <c r="C1298" s="2"/>
      <c r="D1298" s="2"/>
      <c r="E1298" s="2"/>
      <c r="F1298" s="2"/>
      <c r="G1298" s="2"/>
      <c r="H1298" s="2"/>
      <c r="I1298" s="2"/>
    </row>
    <row r="1299" spans="1:9" ht="16.5" customHeight="1">
      <c r="A1299" s="40"/>
      <c r="B1299" s="2"/>
      <c r="C1299" s="2"/>
      <c r="D1299" s="2"/>
      <c r="E1299" s="2"/>
      <c r="F1299" s="2"/>
      <c r="G1299" s="2"/>
      <c r="H1299" s="2"/>
      <c r="I1299" s="2"/>
    </row>
    <row r="1300" spans="1:9" ht="16.5" customHeight="1">
      <c r="A1300" s="40"/>
      <c r="B1300" s="2"/>
      <c r="C1300" s="2"/>
      <c r="D1300" s="2"/>
      <c r="E1300" s="2"/>
      <c r="F1300" s="2"/>
      <c r="G1300" s="2"/>
      <c r="H1300" s="2"/>
      <c r="I1300" s="2"/>
    </row>
    <row r="1301" spans="1:9" ht="16.5" customHeight="1">
      <c r="A1301" s="40"/>
      <c r="B1301" s="2"/>
      <c r="C1301" s="2"/>
      <c r="D1301" s="2"/>
      <c r="E1301" s="2"/>
      <c r="F1301" s="2"/>
      <c r="G1301" s="2"/>
      <c r="H1301" s="2"/>
      <c r="I1301" s="2"/>
    </row>
    <row r="1302" spans="1:9" ht="16.5" customHeight="1">
      <c r="A1302" s="40"/>
      <c r="B1302" s="2"/>
      <c r="C1302" s="2"/>
      <c r="D1302" s="2"/>
      <c r="E1302" s="2"/>
      <c r="F1302" s="2"/>
      <c r="G1302" s="2"/>
      <c r="H1302" s="2"/>
      <c r="I1302" s="2"/>
    </row>
    <row r="1303" spans="1:9" ht="16.5" customHeight="1">
      <c r="A1303" s="40"/>
      <c r="B1303" s="2"/>
      <c r="C1303" s="2"/>
      <c r="D1303" s="2"/>
      <c r="E1303" s="2"/>
      <c r="F1303" s="2"/>
      <c r="G1303" s="2"/>
      <c r="H1303" s="2"/>
      <c r="I1303" s="2"/>
    </row>
    <row r="1304" spans="1:9" ht="16.5" customHeight="1">
      <c r="A1304" s="40"/>
      <c r="B1304" s="2"/>
      <c r="C1304" s="2"/>
      <c r="D1304" s="2"/>
      <c r="E1304" s="2"/>
      <c r="F1304" s="2"/>
      <c r="G1304" s="2"/>
      <c r="H1304" s="2"/>
      <c r="I1304" s="2"/>
    </row>
    <row r="1305" spans="1:9" ht="16.5" customHeight="1">
      <c r="A1305" s="40"/>
      <c r="B1305" s="2"/>
      <c r="C1305" s="2"/>
      <c r="D1305" s="2"/>
      <c r="E1305" s="2"/>
      <c r="F1305" s="2"/>
      <c r="G1305" s="2"/>
      <c r="H1305" s="2"/>
      <c r="I1305" s="2"/>
    </row>
    <row r="1306" spans="1:9" ht="16.5" customHeight="1">
      <c r="A1306" s="40"/>
      <c r="B1306" s="2"/>
      <c r="C1306" s="2"/>
      <c r="D1306" s="2"/>
      <c r="E1306" s="2"/>
      <c r="F1306" s="2"/>
      <c r="G1306" s="2"/>
      <c r="H1306" s="2"/>
      <c r="I1306" s="2"/>
    </row>
    <row r="1307" spans="1:9" ht="16.5" customHeight="1">
      <c r="A1307" s="40"/>
      <c r="B1307" s="2"/>
      <c r="C1307" s="2"/>
      <c r="D1307" s="2"/>
      <c r="E1307" s="2"/>
      <c r="F1307" s="2"/>
      <c r="G1307" s="2"/>
      <c r="H1307" s="2"/>
      <c r="I1307" s="2"/>
    </row>
    <row r="1308" spans="1:9" ht="16.5" customHeight="1">
      <c r="A1308" s="40"/>
      <c r="B1308" s="2"/>
      <c r="C1308" s="2"/>
      <c r="D1308" s="2"/>
      <c r="E1308" s="2"/>
      <c r="F1308" s="2"/>
      <c r="G1308" s="2"/>
      <c r="H1308" s="2"/>
      <c r="I1308" s="2"/>
    </row>
    <row r="1309" spans="1:9" ht="16.5" customHeight="1">
      <c r="A1309" s="40"/>
      <c r="B1309" s="2"/>
      <c r="C1309" s="2"/>
      <c r="D1309" s="2"/>
      <c r="E1309" s="2"/>
      <c r="F1309" s="2"/>
      <c r="G1309" s="2"/>
      <c r="H1309" s="2"/>
      <c r="I1309" s="2"/>
    </row>
    <row r="1310" spans="1:9" ht="16.5" customHeight="1">
      <c r="A1310" s="40"/>
      <c r="B1310" s="2"/>
      <c r="C1310" s="2"/>
      <c r="D1310" s="2"/>
      <c r="E1310" s="2"/>
      <c r="F1310" s="2"/>
      <c r="G1310" s="2"/>
      <c r="H1310" s="2"/>
      <c r="I1310" s="2"/>
    </row>
    <row r="1311" spans="1:9" ht="16.5" customHeight="1">
      <c r="A1311" s="40"/>
      <c r="B1311" s="2"/>
      <c r="C1311" s="2"/>
      <c r="D1311" s="2"/>
      <c r="E1311" s="2"/>
      <c r="F1311" s="2"/>
      <c r="G1311" s="2"/>
      <c r="H1311" s="2"/>
      <c r="I1311" s="2"/>
    </row>
    <row r="1312" spans="1:9" ht="16.5" customHeight="1">
      <c r="A1312" s="40"/>
      <c r="B1312" s="2"/>
      <c r="C1312" s="2"/>
      <c r="D1312" s="2"/>
      <c r="E1312" s="2"/>
      <c r="F1312" s="2"/>
      <c r="G1312" s="2"/>
      <c r="H1312" s="2"/>
      <c r="I1312" s="2"/>
    </row>
    <row r="1313" spans="1:9" ht="16.5" customHeight="1">
      <c r="A1313" s="40"/>
      <c r="B1313" s="2"/>
      <c r="C1313" s="2"/>
      <c r="D1313" s="2"/>
      <c r="E1313" s="2"/>
      <c r="F1313" s="2"/>
      <c r="G1313" s="2"/>
      <c r="H1313" s="2"/>
      <c r="I1313" s="2"/>
    </row>
    <row r="1314" spans="1:9" ht="16.5" customHeight="1">
      <c r="A1314" s="40"/>
      <c r="B1314" s="2"/>
      <c r="C1314" s="2"/>
      <c r="D1314" s="2"/>
      <c r="E1314" s="2"/>
      <c r="F1314" s="2"/>
      <c r="G1314" s="2"/>
      <c r="H1314" s="2"/>
      <c r="I1314" s="2"/>
    </row>
    <row r="1315" spans="1:9" ht="16.5" customHeight="1">
      <c r="A1315" s="40"/>
      <c r="B1315" s="2"/>
      <c r="C1315" s="2"/>
      <c r="D1315" s="2"/>
      <c r="E1315" s="2"/>
      <c r="F1315" s="2"/>
      <c r="G1315" s="2"/>
      <c r="H1315" s="2"/>
      <c r="I1315" s="2"/>
    </row>
    <row r="1316" spans="1:9" ht="16.5" customHeight="1">
      <c r="A1316" s="40"/>
      <c r="B1316" s="2"/>
      <c r="C1316" s="2"/>
      <c r="D1316" s="2"/>
      <c r="E1316" s="2"/>
      <c r="F1316" s="2"/>
      <c r="G1316" s="2"/>
      <c r="H1316" s="2"/>
      <c r="I1316" s="2"/>
    </row>
    <row r="1317" spans="1:9" ht="16.5" customHeight="1">
      <c r="A1317" s="40"/>
      <c r="B1317" s="2"/>
      <c r="C1317" s="2"/>
      <c r="D1317" s="2"/>
      <c r="E1317" s="2"/>
      <c r="F1317" s="2"/>
      <c r="G1317" s="2"/>
      <c r="H1317" s="2"/>
      <c r="I1317" s="2"/>
    </row>
    <row r="1318" spans="1:9" ht="16.5" customHeight="1">
      <c r="A1318" s="40"/>
      <c r="B1318" s="2"/>
      <c r="C1318" s="2"/>
      <c r="D1318" s="2"/>
      <c r="E1318" s="2"/>
      <c r="F1318" s="2"/>
      <c r="G1318" s="2"/>
      <c r="H1318" s="2"/>
      <c r="I1318" s="2"/>
    </row>
    <row r="1319" spans="1:9" ht="16.5" customHeight="1">
      <c r="A1319" s="40"/>
      <c r="B1319" s="2"/>
      <c r="C1319" s="2"/>
      <c r="D1319" s="2"/>
      <c r="E1319" s="2"/>
      <c r="F1319" s="2"/>
      <c r="G1319" s="2"/>
      <c r="H1319" s="2"/>
      <c r="I1319" s="2"/>
    </row>
    <row r="1320" spans="1:9" ht="16.5" customHeight="1">
      <c r="A1320" s="40"/>
      <c r="B1320" s="2"/>
      <c r="C1320" s="2"/>
      <c r="D1320" s="2"/>
      <c r="E1320" s="2"/>
      <c r="F1320" s="2"/>
      <c r="G1320" s="2"/>
      <c r="H1320" s="2"/>
      <c r="I1320" s="2"/>
    </row>
    <row r="1321" spans="1:9" ht="16.5" customHeight="1">
      <c r="A1321" s="40"/>
      <c r="B1321" s="2"/>
      <c r="C1321" s="2"/>
      <c r="D1321" s="2"/>
      <c r="E1321" s="2"/>
      <c r="F1321" s="2"/>
      <c r="G1321" s="2"/>
      <c r="H1321" s="2"/>
      <c r="I1321" s="2"/>
    </row>
    <row r="1322" spans="1:9" ht="16.5" customHeight="1">
      <c r="A1322" s="40"/>
      <c r="B1322" s="2"/>
      <c r="C1322" s="2"/>
      <c r="D1322" s="2"/>
      <c r="E1322" s="2"/>
      <c r="F1322" s="2"/>
      <c r="G1322" s="2"/>
      <c r="H1322" s="2"/>
      <c r="I1322" s="2"/>
    </row>
    <row r="1323" spans="1:9" ht="16.5" customHeight="1">
      <c r="A1323" s="40"/>
      <c r="B1323" s="2"/>
      <c r="C1323" s="2"/>
      <c r="D1323" s="2"/>
      <c r="E1323" s="2"/>
      <c r="F1323" s="2"/>
      <c r="G1323" s="2"/>
      <c r="H1323" s="2"/>
      <c r="I1323" s="2"/>
    </row>
    <row r="1324" spans="1:9" ht="16.5" customHeight="1">
      <c r="A1324" s="40"/>
      <c r="B1324" s="2"/>
      <c r="C1324" s="2"/>
      <c r="D1324" s="2"/>
      <c r="E1324" s="2"/>
      <c r="F1324" s="2"/>
      <c r="G1324" s="2"/>
      <c r="H1324" s="2"/>
      <c r="I1324" s="2"/>
    </row>
    <row r="1325" spans="1:9" ht="16.5" customHeight="1">
      <c r="A1325" s="40"/>
      <c r="B1325" s="2"/>
      <c r="C1325" s="2"/>
      <c r="D1325" s="2"/>
      <c r="E1325" s="2"/>
      <c r="F1325" s="2"/>
      <c r="G1325" s="2"/>
      <c r="H1325" s="2"/>
      <c r="I1325" s="2"/>
    </row>
    <row r="1326" spans="1:9" ht="16.5" customHeight="1">
      <c r="A1326" s="40"/>
      <c r="B1326" s="2"/>
      <c r="C1326" s="2"/>
      <c r="D1326" s="2"/>
      <c r="E1326" s="2"/>
      <c r="F1326" s="2"/>
      <c r="G1326" s="2"/>
      <c r="H1326" s="2"/>
      <c r="I1326" s="2"/>
    </row>
    <row r="1327" spans="1:9" ht="16.5" customHeight="1">
      <c r="A1327" s="40"/>
      <c r="B1327" s="2"/>
      <c r="C1327" s="2"/>
      <c r="D1327" s="2"/>
      <c r="E1327" s="2"/>
      <c r="F1327" s="2"/>
      <c r="G1327" s="2"/>
      <c r="H1327" s="2"/>
      <c r="I1327" s="2"/>
    </row>
    <row r="1328" spans="1:9" ht="16.5" customHeight="1">
      <c r="A1328" s="40"/>
      <c r="B1328" s="2"/>
      <c r="C1328" s="2"/>
      <c r="D1328" s="2"/>
      <c r="E1328" s="2"/>
      <c r="F1328" s="2"/>
      <c r="G1328" s="2"/>
      <c r="H1328" s="2"/>
      <c r="I1328" s="2"/>
    </row>
    <row r="1329" spans="1:9" ht="16.5" customHeight="1">
      <c r="A1329" s="40"/>
      <c r="B1329" s="2"/>
      <c r="C1329" s="2"/>
      <c r="D1329" s="2"/>
      <c r="E1329" s="2"/>
      <c r="F1329" s="2"/>
      <c r="G1329" s="2"/>
      <c r="H1329" s="2"/>
      <c r="I1329" s="2"/>
    </row>
    <row r="1330" spans="1:9" ht="16.5" customHeight="1">
      <c r="A1330" s="40"/>
      <c r="B1330" s="2"/>
      <c r="C1330" s="2"/>
      <c r="D1330" s="2"/>
      <c r="E1330" s="2"/>
      <c r="F1330" s="2"/>
      <c r="G1330" s="2"/>
      <c r="H1330" s="2"/>
      <c r="I1330" s="2"/>
    </row>
    <row r="1331" spans="1:9" ht="16.5" customHeight="1">
      <c r="A1331" s="40"/>
      <c r="B1331" s="2"/>
      <c r="C1331" s="2"/>
      <c r="D1331" s="2"/>
      <c r="E1331" s="2"/>
      <c r="F1331" s="2"/>
      <c r="G1331" s="2"/>
      <c r="H1331" s="2"/>
      <c r="I1331" s="2"/>
    </row>
    <row r="1332" spans="1:9" ht="16.5" customHeight="1">
      <c r="A1332" s="40"/>
      <c r="B1332" s="2"/>
      <c r="C1332" s="2"/>
      <c r="D1332" s="2"/>
      <c r="E1332" s="2"/>
      <c r="F1332" s="2"/>
      <c r="G1332" s="2"/>
      <c r="H1332" s="2"/>
      <c r="I1332" s="2"/>
    </row>
    <row r="1333" spans="1:9" ht="16.5" customHeight="1">
      <c r="A1333" s="40"/>
      <c r="B1333" s="2"/>
      <c r="C1333" s="2"/>
      <c r="D1333" s="2"/>
      <c r="E1333" s="2"/>
      <c r="F1333" s="2"/>
      <c r="G1333" s="2"/>
      <c r="H1333" s="2"/>
      <c r="I1333" s="2"/>
    </row>
    <row r="1334" spans="1:9" ht="16.5" customHeight="1">
      <c r="A1334" s="40"/>
      <c r="B1334" s="2"/>
      <c r="C1334" s="2"/>
      <c r="D1334" s="2"/>
      <c r="E1334" s="2"/>
      <c r="F1334" s="2"/>
      <c r="G1334" s="2"/>
      <c r="H1334" s="2"/>
      <c r="I1334" s="2"/>
    </row>
    <row r="1335" spans="1:9" ht="16.5" customHeight="1">
      <c r="A1335" s="40"/>
      <c r="B1335" s="2"/>
      <c r="C1335" s="2"/>
      <c r="D1335" s="2"/>
      <c r="E1335" s="2"/>
      <c r="F1335" s="2"/>
      <c r="G1335" s="2"/>
      <c r="H1335" s="2"/>
      <c r="I1335" s="2"/>
    </row>
    <row r="1336" spans="1:9" ht="16.5" customHeight="1">
      <c r="A1336" s="40"/>
      <c r="B1336" s="2"/>
      <c r="C1336" s="2"/>
      <c r="D1336" s="2"/>
      <c r="E1336" s="2"/>
      <c r="F1336" s="2"/>
      <c r="G1336" s="2"/>
      <c r="H1336" s="2"/>
      <c r="I1336" s="2"/>
    </row>
    <row r="1337" spans="1:9" ht="16.5" customHeight="1">
      <c r="A1337" s="40"/>
      <c r="B1337" s="2"/>
      <c r="C1337" s="2"/>
      <c r="D1337" s="2"/>
      <c r="E1337" s="2"/>
      <c r="F1337" s="2"/>
      <c r="G1337" s="2"/>
      <c r="H1337" s="2"/>
      <c r="I1337" s="2"/>
    </row>
    <row r="1338" spans="1:9" ht="16.5" customHeight="1">
      <c r="A1338" s="40"/>
      <c r="B1338" s="2"/>
      <c r="C1338" s="2"/>
      <c r="D1338" s="2"/>
      <c r="E1338" s="2"/>
      <c r="F1338" s="2"/>
      <c r="G1338" s="2"/>
      <c r="H1338" s="2"/>
      <c r="I1338" s="2"/>
    </row>
    <row r="1339" spans="1:9" ht="16.5" customHeight="1">
      <c r="A1339" s="40"/>
      <c r="B1339" s="2"/>
      <c r="C1339" s="2"/>
      <c r="D1339" s="2"/>
      <c r="E1339" s="2"/>
      <c r="F1339" s="2"/>
      <c r="G1339" s="2"/>
      <c r="H1339" s="2"/>
      <c r="I1339" s="2"/>
    </row>
    <row r="1340" spans="1:9" ht="16.5" customHeight="1">
      <c r="A1340" s="40"/>
      <c r="B1340" s="2"/>
      <c r="C1340" s="2"/>
      <c r="D1340" s="2"/>
      <c r="E1340" s="2"/>
      <c r="F1340" s="2"/>
      <c r="G1340" s="2"/>
      <c r="H1340" s="2"/>
      <c r="I1340" s="2"/>
    </row>
    <row r="1341" spans="1:9" ht="16.5" customHeight="1">
      <c r="A1341" s="40"/>
      <c r="B1341" s="2"/>
      <c r="C1341" s="2"/>
      <c r="D1341" s="2"/>
      <c r="E1341" s="2"/>
      <c r="F1341" s="2"/>
      <c r="G1341" s="2"/>
      <c r="H1341" s="2"/>
      <c r="I1341" s="2"/>
    </row>
    <row r="1342" spans="1:9" ht="16.5" customHeight="1">
      <c r="A1342" s="40"/>
      <c r="B1342" s="2"/>
      <c r="C1342" s="2"/>
      <c r="D1342" s="2"/>
      <c r="E1342" s="2"/>
      <c r="F1342" s="2"/>
      <c r="G1342" s="2"/>
      <c r="H1342" s="2"/>
      <c r="I1342" s="2"/>
    </row>
    <row r="1343" spans="1:9" ht="16.5" customHeight="1">
      <c r="A1343" s="40"/>
      <c r="B1343" s="2"/>
      <c r="C1343" s="2"/>
      <c r="D1343" s="2"/>
      <c r="E1343" s="2"/>
      <c r="F1343" s="2"/>
      <c r="G1343" s="2"/>
      <c r="H1343" s="2"/>
      <c r="I1343" s="2"/>
    </row>
    <row r="1344" spans="1:9" ht="16.5" customHeight="1">
      <c r="A1344" s="40"/>
      <c r="B1344" s="2"/>
      <c r="C1344" s="2"/>
      <c r="D1344" s="2"/>
      <c r="E1344" s="2"/>
      <c r="F1344" s="2"/>
      <c r="G1344" s="2"/>
      <c r="H1344" s="2"/>
      <c r="I1344" s="2"/>
    </row>
    <row r="1345" spans="1:9" ht="16.5" customHeight="1">
      <c r="A1345" s="40"/>
      <c r="B1345" s="2"/>
      <c r="C1345" s="2"/>
      <c r="D1345" s="2"/>
      <c r="E1345" s="2"/>
      <c r="F1345" s="2"/>
      <c r="G1345" s="2"/>
      <c r="H1345" s="2"/>
      <c r="I1345" s="2"/>
    </row>
    <row r="1346" spans="1:9" ht="16.5" customHeight="1">
      <c r="A1346" s="40"/>
      <c r="B1346" s="2"/>
      <c r="C1346" s="2"/>
      <c r="D1346" s="2"/>
      <c r="E1346" s="2"/>
      <c r="F1346" s="2"/>
      <c r="G1346" s="2"/>
      <c r="H1346" s="2"/>
      <c r="I1346" s="2"/>
    </row>
    <row r="1347" spans="1:9" ht="16.5" customHeight="1">
      <c r="A1347" s="40"/>
      <c r="B1347" s="2"/>
      <c r="C1347" s="2"/>
      <c r="D1347" s="2"/>
      <c r="E1347" s="2"/>
      <c r="F1347" s="2"/>
      <c r="G1347" s="2"/>
      <c r="H1347" s="2"/>
      <c r="I1347" s="2"/>
    </row>
    <row r="1348" spans="1:9" ht="16.5" customHeight="1">
      <c r="A1348" s="40"/>
      <c r="B1348" s="2"/>
      <c r="C1348" s="2"/>
      <c r="D1348" s="2"/>
      <c r="E1348" s="2"/>
      <c r="F1348" s="2"/>
      <c r="G1348" s="2"/>
      <c r="H1348" s="2"/>
      <c r="I1348" s="2"/>
    </row>
    <row r="1349" spans="1:9" ht="16.5" customHeight="1">
      <c r="A1349" s="40"/>
      <c r="B1349" s="2"/>
      <c r="C1349" s="2"/>
      <c r="D1349" s="2"/>
      <c r="E1349" s="2"/>
      <c r="F1349" s="2"/>
      <c r="G1349" s="2"/>
      <c r="H1349" s="2"/>
      <c r="I1349" s="2"/>
    </row>
    <row r="1350" spans="1:9" ht="16.5" customHeight="1">
      <c r="A1350" s="40"/>
      <c r="B1350" s="2"/>
      <c r="C1350" s="2"/>
      <c r="D1350" s="2"/>
      <c r="E1350" s="2"/>
      <c r="F1350" s="2"/>
      <c r="G1350" s="2"/>
      <c r="H1350" s="2"/>
      <c r="I1350" s="2"/>
    </row>
    <row r="1351" spans="1:9" ht="16.5" customHeight="1">
      <c r="A1351" s="40"/>
      <c r="B1351" s="2"/>
      <c r="C1351" s="2"/>
      <c r="D1351" s="2"/>
      <c r="E1351" s="2"/>
      <c r="F1351" s="2"/>
      <c r="G1351" s="2"/>
      <c r="H1351" s="2"/>
      <c r="I1351" s="2"/>
    </row>
    <row r="1352" spans="1:9" ht="16.5" customHeight="1">
      <c r="A1352" s="40"/>
      <c r="B1352" s="2"/>
      <c r="C1352" s="2"/>
      <c r="D1352" s="2"/>
      <c r="E1352" s="2"/>
      <c r="F1352" s="2"/>
      <c r="G1352" s="2"/>
      <c r="H1352" s="2"/>
      <c r="I1352" s="2"/>
    </row>
    <row r="1353" spans="1:9" ht="16.5" customHeight="1">
      <c r="A1353" s="40"/>
      <c r="B1353" s="2"/>
      <c r="C1353" s="2"/>
      <c r="D1353" s="2"/>
      <c r="E1353" s="2"/>
      <c r="F1353" s="2"/>
      <c r="G1353" s="2"/>
      <c r="H1353" s="2"/>
      <c r="I1353" s="2"/>
    </row>
    <row r="1354" spans="1:9" ht="16.5" customHeight="1">
      <c r="A1354" s="40"/>
      <c r="B1354" s="2"/>
      <c r="C1354" s="2"/>
      <c r="D1354" s="2"/>
      <c r="E1354" s="2"/>
      <c r="F1354" s="2"/>
      <c r="G1354" s="2"/>
      <c r="H1354" s="2"/>
      <c r="I1354" s="2"/>
    </row>
    <row r="1355" spans="1:9" ht="16.5" customHeight="1">
      <c r="A1355" s="40"/>
      <c r="B1355" s="2"/>
      <c r="C1355" s="2"/>
      <c r="D1355" s="2"/>
      <c r="E1355" s="2"/>
      <c r="F1355" s="2"/>
      <c r="G1355" s="2"/>
      <c r="H1355" s="2"/>
      <c r="I1355" s="2"/>
    </row>
    <row r="1356" spans="1:9" ht="16.5" customHeight="1">
      <c r="A1356" s="40"/>
      <c r="B1356" s="2"/>
      <c r="C1356" s="2"/>
      <c r="D1356" s="2"/>
      <c r="E1356" s="2"/>
      <c r="F1356" s="2"/>
      <c r="G1356" s="2"/>
      <c r="H1356" s="2"/>
      <c r="I1356" s="2"/>
    </row>
    <row r="1357" spans="1:9" ht="16.5" customHeight="1">
      <c r="A1357" s="40"/>
      <c r="B1357" s="2"/>
      <c r="C1357" s="2"/>
      <c r="D1357" s="2"/>
      <c r="E1357" s="2"/>
      <c r="F1357" s="2"/>
      <c r="G1357" s="2"/>
      <c r="H1357" s="2"/>
      <c r="I1357" s="2"/>
    </row>
    <row r="1358" spans="1:9" ht="16.5" customHeight="1">
      <c r="A1358" s="40"/>
      <c r="B1358" s="2"/>
      <c r="C1358" s="2"/>
      <c r="D1358" s="2"/>
      <c r="E1358" s="2"/>
      <c r="F1358" s="2"/>
      <c r="G1358" s="2"/>
      <c r="H1358" s="2"/>
      <c r="I1358" s="2"/>
    </row>
    <row r="1359" spans="1:9" ht="16.5" customHeight="1">
      <c r="A1359" s="40"/>
      <c r="B1359" s="2"/>
      <c r="C1359" s="2"/>
      <c r="D1359" s="2"/>
      <c r="E1359" s="2"/>
      <c r="F1359" s="2"/>
      <c r="G1359" s="2"/>
      <c r="H1359" s="2"/>
      <c r="I1359" s="2"/>
    </row>
    <row r="1360" spans="1:9" ht="16.5" customHeight="1">
      <c r="A1360" s="40"/>
      <c r="B1360" s="2"/>
      <c r="C1360" s="2"/>
      <c r="D1360" s="2"/>
      <c r="E1360" s="2"/>
      <c r="F1360" s="2"/>
      <c r="G1360" s="2"/>
      <c r="H1360" s="2"/>
      <c r="I1360" s="2"/>
    </row>
    <row r="1361" spans="1:9" ht="16.5" customHeight="1">
      <c r="A1361" s="40"/>
      <c r="B1361" s="2"/>
      <c r="C1361" s="2"/>
      <c r="D1361" s="2"/>
      <c r="E1361" s="2"/>
      <c r="F1361" s="2"/>
      <c r="G1361" s="2"/>
      <c r="H1361" s="2"/>
      <c r="I1361" s="2"/>
    </row>
    <row r="1362" spans="1:9" ht="16.5" customHeight="1">
      <c r="A1362" s="40"/>
      <c r="B1362" s="2"/>
      <c r="C1362" s="2"/>
      <c r="D1362" s="2"/>
      <c r="E1362" s="2"/>
      <c r="F1362" s="2"/>
      <c r="G1362" s="2"/>
      <c r="H1362" s="2"/>
      <c r="I1362" s="2"/>
    </row>
    <row r="1363" spans="1:9" ht="16.5" customHeight="1">
      <c r="A1363" s="40"/>
      <c r="B1363" s="2"/>
      <c r="C1363" s="2"/>
      <c r="D1363" s="2"/>
      <c r="E1363" s="2"/>
      <c r="F1363" s="2"/>
      <c r="G1363" s="2"/>
      <c r="H1363" s="2"/>
      <c r="I1363" s="2"/>
    </row>
    <row r="1364" spans="1:9" ht="16.5" customHeight="1">
      <c r="A1364" s="40"/>
      <c r="B1364" s="2"/>
      <c r="C1364" s="2"/>
      <c r="D1364" s="2"/>
      <c r="E1364" s="2"/>
      <c r="F1364" s="2"/>
      <c r="G1364" s="2"/>
      <c r="H1364" s="2"/>
      <c r="I1364" s="2"/>
    </row>
    <row r="1365" spans="1:9" ht="16.5" customHeight="1">
      <c r="A1365" s="40"/>
      <c r="B1365" s="2"/>
      <c r="C1365" s="2"/>
      <c r="D1365" s="2"/>
      <c r="E1365" s="2"/>
      <c r="F1365" s="2"/>
      <c r="G1365" s="2"/>
      <c r="H1365" s="2"/>
      <c r="I1365" s="2"/>
    </row>
    <row r="1366" spans="1:9" ht="16.5" customHeight="1">
      <c r="A1366" s="40"/>
      <c r="B1366" s="2"/>
      <c r="C1366" s="2"/>
      <c r="D1366" s="2"/>
      <c r="E1366" s="2"/>
      <c r="F1366" s="2"/>
      <c r="G1366" s="2"/>
      <c r="H1366" s="2"/>
      <c r="I1366" s="2"/>
    </row>
    <row r="1367" spans="1:9" ht="16.5" customHeight="1">
      <c r="A1367" s="40"/>
      <c r="B1367" s="2"/>
      <c r="C1367" s="2"/>
      <c r="D1367" s="2"/>
      <c r="E1367" s="2"/>
      <c r="F1367" s="2"/>
      <c r="G1367" s="2"/>
      <c r="H1367" s="2"/>
      <c r="I1367" s="2"/>
    </row>
    <row r="1368" spans="1:9" ht="16.5" customHeight="1">
      <c r="A1368" s="40"/>
      <c r="B1368" s="2"/>
      <c r="C1368" s="2"/>
      <c r="D1368" s="2"/>
      <c r="E1368" s="2"/>
      <c r="F1368" s="2"/>
      <c r="G1368" s="2"/>
      <c r="H1368" s="2"/>
      <c r="I1368" s="2"/>
    </row>
    <row r="1369" spans="1:9" ht="16.5" customHeight="1">
      <c r="A1369" s="40"/>
      <c r="B1369" s="2"/>
      <c r="C1369" s="2"/>
      <c r="D1369" s="2"/>
      <c r="E1369" s="2"/>
      <c r="F1369" s="2"/>
      <c r="G1369" s="2"/>
      <c r="H1369" s="2"/>
      <c r="I1369" s="2"/>
    </row>
    <row r="1370" spans="1:9" ht="16.5" customHeight="1">
      <c r="A1370" s="40"/>
      <c r="B1370" s="2"/>
      <c r="C1370" s="2"/>
      <c r="D1370" s="2"/>
      <c r="E1370" s="2"/>
      <c r="F1370" s="2"/>
      <c r="G1370" s="2"/>
      <c r="H1370" s="2"/>
      <c r="I1370" s="2"/>
    </row>
    <row r="1371" spans="1:9" ht="16.5" customHeight="1">
      <c r="A1371" s="40"/>
      <c r="B1371" s="2"/>
      <c r="C1371" s="2"/>
      <c r="D1371" s="2"/>
      <c r="E1371" s="2"/>
      <c r="F1371" s="2"/>
      <c r="G1371" s="2"/>
      <c r="H1371" s="2"/>
      <c r="I1371" s="2"/>
    </row>
    <row r="1372" spans="1:9" ht="16.5" customHeight="1">
      <c r="A1372" s="40"/>
      <c r="B1372" s="2"/>
      <c r="C1372" s="2"/>
      <c r="D1372" s="2"/>
      <c r="E1372" s="2"/>
      <c r="F1372" s="2"/>
      <c r="G1372" s="2"/>
      <c r="H1372" s="2"/>
      <c r="I1372" s="2"/>
    </row>
    <row r="1373" spans="1:9" ht="16.5" customHeight="1">
      <c r="A1373" s="40"/>
      <c r="B1373" s="2"/>
      <c r="C1373" s="2"/>
      <c r="D1373" s="2"/>
      <c r="E1373" s="2"/>
      <c r="F1373" s="2"/>
      <c r="G1373" s="2"/>
      <c r="H1373" s="2"/>
      <c r="I1373" s="2"/>
    </row>
    <row r="1374" spans="1:9" ht="16.5" customHeight="1">
      <c r="A1374" s="40"/>
      <c r="B1374" s="2"/>
      <c r="C1374" s="2"/>
      <c r="D1374" s="2"/>
      <c r="E1374" s="2"/>
      <c r="F1374" s="2"/>
      <c r="G1374" s="2"/>
      <c r="H1374" s="2"/>
      <c r="I1374" s="2"/>
    </row>
    <row r="1375" spans="1:9" ht="16.5" customHeight="1">
      <c r="A1375" s="40"/>
      <c r="B1375" s="2"/>
      <c r="C1375" s="2"/>
      <c r="D1375" s="2"/>
      <c r="E1375" s="2"/>
      <c r="F1375" s="2"/>
      <c r="G1375" s="2"/>
      <c r="H1375" s="2"/>
      <c r="I1375" s="2"/>
    </row>
    <row r="1376" spans="1:9" ht="16.5" customHeight="1">
      <c r="A1376" s="40"/>
      <c r="B1376" s="2"/>
      <c r="C1376" s="2"/>
      <c r="D1376" s="2"/>
      <c r="E1376" s="2"/>
      <c r="F1376" s="2"/>
      <c r="G1376" s="2"/>
      <c r="H1376" s="2"/>
      <c r="I1376" s="2"/>
    </row>
    <row r="1377" spans="1:9" ht="16.5" customHeight="1">
      <c r="A1377" s="40"/>
      <c r="B1377" s="2"/>
      <c r="C1377" s="2"/>
      <c r="D1377" s="2"/>
      <c r="E1377" s="2"/>
      <c r="F1377" s="2"/>
      <c r="G1377" s="2"/>
      <c r="H1377" s="2"/>
      <c r="I1377" s="2"/>
    </row>
    <row r="1378" spans="1:9" ht="16.5" customHeight="1">
      <c r="A1378" s="40"/>
      <c r="B1378" s="2"/>
      <c r="C1378" s="2"/>
      <c r="D1378" s="2"/>
      <c r="E1378" s="2"/>
      <c r="F1378" s="2"/>
      <c r="G1378" s="2"/>
      <c r="H1378" s="2"/>
      <c r="I1378" s="2"/>
    </row>
    <row r="1379" spans="1:9" ht="16.5" customHeight="1">
      <c r="A1379" s="40"/>
      <c r="B1379" s="2"/>
      <c r="C1379" s="2"/>
      <c r="D1379" s="2"/>
      <c r="E1379" s="2"/>
      <c r="F1379" s="2"/>
      <c r="G1379" s="2"/>
      <c r="H1379" s="2"/>
      <c r="I1379" s="2"/>
    </row>
    <row r="1380" spans="1:9" ht="16.5" customHeight="1">
      <c r="A1380" s="40"/>
      <c r="B1380" s="2"/>
      <c r="C1380" s="2"/>
      <c r="D1380" s="2"/>
      <c r="E1380" s="2"/>
      <c r="F1380" s="2"/>
      <c r="G1380" s="2"/>
      <c r="H1380" s="2"/>
      <c r="I1380" s="2"/>
    </row>
    <row r="1381" spans="1:9" ht="16.5" customHeight="1">
      <c r="A1381" s="40"/>
      <c r="B1381" s="2"/>
      <c r="C1381" s="2"/>
      <c r="D1381" s="2"/>
      <c r="E1381" s="2"/>
      <c r="F1381" s="2"/>
      <c r="G1381" s="2"/>
      <c r="H1381" s="2"/>
      <c r="I1381" s="2"/>
    </row>
    <row r="1382" spans="1:9" ht="16.5" customHeight="1">
      <c r="A1382" s="40"/>
      <c r="B1382" s="2"/>
      <c r="C1382" s="2"/>
      <c r="D1382" s="2"/>
      <c r="E1382" s="2"/>
      <c r="F1382" s="2"/>
      <c r="G1382" s="2"/>
      <c r="H1382" s="2"/>
      <c r="I1382" s="2"/>
    </row>
    <row r="1383" spans="1:9" ht="16.5" customHeight="1">
      <c r="A1383" s="40"/>
      <c r="B1383" s="2"/>
      <c r="C1383" s="2"/>
      <c r="D1383" s="2"/>
      <c r="E1383" s="2"/>
      <c r="F1383" s="2"/>
      <c r="G1383" s="2"/>
      <c r="H1383" s="2"/>
      <c r="I1383" s="2"/>
    </row>
    <row r="1384" spans="1:9" ht="16.5" customHeight="1">
      <c r="A1384" s="40"/>
      <c r="B1384" s="2"/>
      <c r="C1384" s="2"/>
      <c r="D1384" s="2"/>
      <c r="E1384" s="2"/>
      <c r="F1384" s="2"/>
      <c r="G1384" s="2"/>
      <c r="H1384" s="2"/>
      <c r="I1384" s="2"/>
    </row>
    <row r="1385" spans="1:9" ht="16.5" customHeight="1">
      <c r="A1385" s="40"/>
      <c r="B1385" s="2"/>
      <c r="C1385" s="2"/>
      <c r="D1385" s="2"/>
      <c r="E1385" s="2"/>
      <c r="F1385" s="2"/>
      <c r="G1385" s="2"/>
      <c r="H1385" s="2"/>
      <c r="I1385" s="2"/>
    </row>
    <row r="1386" spans="1:9" ht="16.5" customHeight="1">
      <c r="A1386" s="40"/>
      <c r="B1386" s="2"/>
      <c r="C1386" s="2"/>
      <c r="D1386" s="2"/>
      <c r="E1386" s="2"/>
      <c r="F1386" s="2"/>
      <c r="G1386" s="2"/>
      <c r="H1386" s="2"/>
      <c r="I1386" s="2"/>
    </row>
    <row r="1387" spans="1:9" ht="16.5" customHeight="1">
      <c r="A1387" s="40"/>
      <c r="B1387" s="2"/>
      <c r="C1387" s="2"/>
      <c r="D1387" s="2"/>
      <c r="E1387" s="2"/>
      <c r="F1387" s="2"/>
      <c r="G1387" s="2"/>
      <c r="H1387" s="2"/>
      <c r="I1387" s="2"/>
    </row>
    <row r="1388" spans="1:9" ht="16.5" customHeight="1">
      <c r="A1388" s="40"/>
      <c r="B1388" s="2"/>
      <c r="C1388" s="2"/>
      <c r="D1388" s="2"/>
      <c r="E1388" s="2"/>
      <c r="F1388" s="2"/>
      <c r="G1388" s="2"/>
      <c r="H1388" s="2"/>
      <c r="I1388" s="2"/>
    </row>
    <row r="1389" spans="1:9" ht="16.5" customHeight="1">
      <c r="A1389" s="40"/>
      <c r="B1389" s="2"/>
      <c r="C1389" s="2"/>
      <c r="D1389" s="2"/>
      <c r="E1389" s="2"/>
      <c r="F1389" s="2"/>
      <c r="G1389" s="2"/>
      <c r="H1389" s="2"/>
      <c r="I1389" s="2"/>
    </row>
    <row r="1390" spans="1:9" ht="16.5" customHeight="1">
      <c r="A1390" s="40"/>
      <c r="B1390" s="2"/>
      <c r="C1390" s="2"/>
      <c r="D1390" s="2"/>
      <c r="E1390" s="2"/>
      <c r="F1390" s="2"/>
      <c r="G1390" s="2"/>
      <c r="H1390" s="2"/>
      <c r="I1390" s="2"/>
    </row>
    <row r="1391" spans="1:9" ht="16.5" customHeight="1">
      <c r="A1391" s="40"/>
      <c r="B1391" s="2"/>
      <c r="C1391" s="2"/>
      <c r="D1391" s="2"/>
      <c r="E1391" s="2"/>
      <c r="F1391" s="2"/>
      <c r="G1391" s="2"/>
      <c r="H1391" s="2"/>
      <c r="I1391" s="2"/>
    </row>
    <row r="1392" spans="1:9" ht="16.5" customHeight="1">
      <c r="A1392" s="40"/>
      <c r="B1392" s="2"/>
      <c r="C1392" s="2"/>
      <c r="D1392" s="2"/>
      <c r="E1392" s="2"/>
      <c r="F1392" s="2"/>
      <c r="G1392" s="2"/>
      <c r="H1392" s="2"/>
      <c r="I1392" s="2"/>
    </row>
    <row r="1393" spans="1:9" ht="16.5" customHeight="1">
      <c r="A1393" s="40"/>
      <c r="B1393" s="2"/>
      <c r="C1393" s="2"/>
      <c r="D1393" s="2"/>
      <c r="E1393" s="2"/>
      <c r="F1393" s="2"/>
      <c r="G1393" s="2"/>
      <c r="H1393" s="2"/>
      <c r="I1393" s="2"/>
    </row>
    <row r="1394" spans="1:9" ht="16.5" customHeight="1">
      <c r="A1394" s="40"/>
      <c r="B1394" s="2"/>
      <c r="C1394" s="2"/>
      <c r="D1394" s="2"/>
      <c r="E1394" s="2"/>
      <c r="F1394" s="2"/>
      <c r="G1394" s="2"/>
      <c r="H1394" s="2"/>
      <c r="I1394" s="2"/>
    </row>
    <row r="1395" spans="1:9" ht="16.5" customHeight="1">
      <c r="A1395" s="40"/>
      <c r="B1395" s="2"/>
      <c r="C1395" s="2"/>
      <c r="D1395" s="2"/>
      <c r="E1395" s="2"/>
      <c r="F1395" s="2"/>
      <c r="G1395" s="2"/>
      <c r="H1395" s="2"/>
      <c r="I1395" s="2"/>
    </row>
    <row r="1396" spans="1:9" ht="16.5" customHeight="1">
      <c r="A1396" s="40"/>
      <c r="B1396" s="2"/>
      <c r="C1396" s="2"/>
      <c r="D1396" s="2"/>
      <c r="E1396" s="2"/>
      <c r="F1396" s="2"/>
      <c r="G1396" s="2"/>
      <c r="H1396" s="2"/>
      <c r="I1396" s="2"/>
    </row>
    <row r="1397" spans="1:9" ht="16.5" customHeight="1">
      <c r="A1397" s="40"/>
      <c r="B1397" s="2"/>
      <c r="C1397" s="2"/>
      <c r="D1397" s="2"/>
      <c r="E1397" s="2"/>
      <c r="F1397" s="2"/>
      <c r="G1397" s="2"/>
      <c r="H1397" s="2"/>
      <c r="I1397" s="2"/>
    </row>
    <row r="1398" spans="1:9" ht="16.5" customHeight="1">
      <c r="A1398" s="40"/>
      <c r="B1398" s="2"/>
      <c r="C1398" s="2"/>
      <c r="D1398" s="2"/>
      <c r="E1398" s="2"/>
      <c r="F1398" s="2"/>
      <c r="G1398" s="2"/>
      <c r="H1398" s="2"/>
      <c r="I1398" s="2"/>
    </row>
    <row r="1399" spans="1:9" ht="16.5" customHeight="1">
      <c r="A1399" s="40"/>
      <c r="B1399" s="2"/>
      <c r="C1399" s="2"/>
      <c r="D1399" s="2"/>
      <c r="E1399" s="2"/>
      <c r="F1399" s="2"/>
      <c r="G1399" s="2"/>
      <c r="H1399" s="2"/>
      <c r="I1399" s="2"/>
    </row>
    <row r="1400" spans="1:9" ht="16.5" customHeight="1">
      <c r="A1400" s="40"/>
      <c r="B1400" s="2"/>
      <c r="C1400" s="2"/>
      <c r="D1400" s="2"/>
      <c r="E1400" s="2"/>
      <c r="F1400" s="2"/>
      <c r="G1400" s="2"/>
      <c r="H1400" s="2"/>
      <c r="I1400" s="2"/>
    </row>
    <row r="1401" spans="1:9" ht="16.5" customHeight="1">
      <c r="A1401" s="40"/>
      <c r="B1401" s="2"/>
      <c r="C1401" s="2"/>
      <c r="D1401" s="2"/>
      <c r="E1401" s="2"/>
      <c r="F1401" s="2"/>
      <c r="G1401" s="2"/>
      <c r="H1401" s="2"/>
      <c r="I1401" s="2"/>
    </row>
    <row r="1402" spans="1:9" ht="16.5" customHeight="1">
      <c r="A1402" s="40"/>
      <c r="B1402" s="2"/>
      <c r="C1402" s="2"/>
      <c r="D1402" s="2"/>
      <c r="E1402" s="2"/>
      <c r="F1402" s="2"/>
      <c r="G1402" s="2"/>
      <c r="H1402" s="2"/>
      <c r="I1402" s="2"/>
    </row>
    <row r="1403" spans="1:9" ht="16.5" customHeight="1">
      <c r="A1403" s="40"/>
      <c r="B1403" s="2"/>
      <c r="C1403" s="2"/>
      <c r="D1403" s="2"/>
      <c r="E1403" s="2"/>
      <c r="F1403" s="2"/>
      <c r="G1403" s="2"/>
      <c r="H1403" s="2"/>
      <c r="I1403" s="2"/>
    </row>
    <row r="1404" spans="1:9" ht="16.5" customHeight="1">
      <c r="A1404" s="40"/>
      <c r="B1404" s="2"/>
      <c r="C1404" s="2"/>
      <c r="D1404" s="2"/>
      <c r="E1404" s="2"/>
      <c r="F1404" s="2"/>
      <c r="G1404" s="2"/>
      <c r="H1404" s="2"/>
      <c r="I1404" s="2"/>
    </row>
    <row r="1405" spans="1:9" ht="16.5" customHeight="1">
      <c r="A1405" s="40"/>
      <c r="B1405" s="2"/>
      <c r="C1405" s="2"/>
      <c r="D1405" s="2"/>
      <c r="E1405" s="2"/>
      <c r="F1405" s="2"/>
      <c r="G1405" s="2"/>
      <c r="H1405" s="2"/>
      <c r="I1405" s="2"/>
    </row>
    <row r="1406" spans="1:9" ht="16.5" customHeight="1">
      <c r="A1406" s="40"/>
      <c r="B1406" s="2"/>
      <c r="C1406" s="2"/>
      <c r="D1406" s="2"/>
      <c r="E1406" s="2"/>
      <c r="F1406" s="2"/>
      <c r="G1406" s="2"/>
      <c r="H1406" s="2"/>
      <c r="I1406" s="2"/>
    </row>
    <row r="1407" spans="1:9" ht="16.5" customHeight="1">
      <c r="A1407" s="40"/>
      <c r="B1407" s="2"/>
      <c r="C1407" s="2"/>
      <c r="D1407" s="2"/>
      <c r="E1407" s="2"/>
      <c r="F1407" s="2"/>
      <c r="G1407" s="2"/>
      <c r="H1407" s="2"/>
      <c r="I1407" s="2"/>
    </row>
    <row r="1408" spans="1:9" ht="16.5" customHeight="1">
      <c r="A1408" s="40"/>
      <c r="B1408" s="2"/>
      <c r="C1408" s="2"/>
      <c r="D1408" s="2"/>
      <c r="E1408" s="2"/>
      <c r="F1408" s="2"/>
      <c r="G1408" s="2"/>
      <c r="H1408" s="2"/>
      <c r="I1408" s="2"/>
    </row>
    <row r="1409" spans="1:9" ht="16.5" customHeight="1">
      <c r="A1409" s="40"/>
      <c r="B1409" s="2"/>
      <c r="C1409" s="2"/>
      <c r="D1409" s="2"/>
      <c r="E1409" s="2"/>
      <c r="F1409" s="2"/>
      <c r="G1409" s="2"/>
      <c r="H1409" s="2"/>
      <c r="I1409" s="2"/>
    </row>
    <row r="1410" spans="1:9" ht="16.5" customHeight="1">
      <c r="A1410" s="40"/>
      <c r="B1410" s="2"/>
      <c r="C1410" s="2"/>
      <c r="D1410" s="2"/>
      <c r="E1410" s="2"/>
      <c r="F1410" s="2"/>
      <c r="G1410" s="2"/>
      <c r="H1410" s="2"/>
      <c r="I1410" s="2"/>
    </row>
    <row r="1411" spans="1:9" ht="16.5" customHeight="1">
      <c r="A1411" s="40"/>
      <c r="B1411" s="2"/>
      <c r="C1411" s="2"/>
      <c r="D1411" s="2"/>
      <c r="E1411" s="2"/>
      <c r="F1411" s="2"/>
      <c r="G1411" s="2"/>
      <c r="H1411" s="2"/>
      <c r="I1411" s="2"/>
    </row>
    <row r="1412" spans="1:9" ht="16.5" customHeight="1">
      <c r="A1412" s="40"/>
      <c r="B1412" s="2"/>
      <c r="C1412" s="2"/>
      <c r="D1412" s="2"/>
      <c r="E1412" s="2"/>
      <c r="F1412" s="2"/>
      <c r="G1412" s="2"/>
      <c r="H1412" s="2"/>
      <c r="I1412" s="2"/>
    </row>
    <row r="1413" spans="1:9" ht="16.5" customHeight="1">
      <c r="A1413" s="40"/>
      <c r="B1413" s="2"/>
      <c r="C1413" s="2"/>
      <c r="D1413" s="2"/>
      <c r="E1413" s="2"/>
      <c r="F1413" s="2"/>
      <c r="G1413" s="2"/>
      <c r="H1413" s="2"/>
      <c r="I1413" s="2"/>
    </row>
    <row r="1414" spans="1:9" ht="16.5" customHeight="1">
      <c r="A1414" s="40"/>
      <c r="B1414" s="2"/>
      <c r="C1414" s="2"/>
      <c r="D1414" s="2"/>
      <c r="E1414" s="2"/>
      <c r="F1414" s="2"/>
      <c r="G1414" s="2"/>
      <c r="H1414" s="2"/>
      <c r="I1414" s="2"/>
    </row>
    <row r="1415" spans="1:9" ht="16.5" customHeight="1">
      <c r="A1415" s="40"/>
      <c r="B1415" s="2"/>
      <c r="C1415" s="2"/>
      <c r="D1415" s="2"/>
      <c r="E1415" s="2"/>
      <c r="F1415" s="2"/>
      <c r="G1415" s="2"/>
      <c r="H1415" s="2"/>
      <c r="I1415" s="2"/>
    </row>
    <row r="1416" spans="1:9" ht="16.5" customHeight="1">
      <c r="A1416" s="40"/>
      <c r="B1416" s="2"/>
      <c r="C1416" s="2"/>
      <c r="D1416" s="2"/>
      <c r="E1416" s="2"/>
      <c r="F1416" s="2"/>
      <c r="G1416" s="2"/>
      <c r="H1416" s="2"/>
      <c r="I1416" s="2"/>
    </row>
    <row r="1417" spans="1:9" ht="16.5" customHeight="1">
      <c r="A1417" s="40"/>
      <c r="B1417" s="2"/>
      <c r="C1417" s="2"/>
      <c r="D1417" s="2"/>
      <c r="E1417" s="2"/>
      <c r="F1417" s="2"/>
      <c r="G1417" s="2"/>
      <c r="H1417" s="2"/>
      <c r="I1417" s="2"/>
    </row>
    <row r="1418" spans="1:9" ht="16.5" customHeight="1">
      <c r="A1418" s="40"/>
      <c r="B1418" s="2"/>
      <c r="C1418" s="2"/>
      <c r="D1418" s="2"/>
      <c r="E1418" s="2"/>
      <c r="F1418" s="2"/>
      <c r="G1418" s="2"/>
      <c r="H1418" s="2"/>
      <c r="I1418" s="2"/>
    </row>
    <row r="1419" spans="1:9" ht="16.5" customHeight="1">
      <c r="A1419" s="40"/>
      <c r="B1419" s="2"/>
      <c r="C1419" s="2"/>
      <c r="D1419" s="2"/>
      <c r="E1419" s="2"/>
      <c r="F1419" s="2"/>
      <c r="G1419" s="2"/>
      <c r="H1419" s="2"/>
      <c r="I1419" s="2"/>
    </row>
    <row r="1420" spans="1:9" ht="16.5" customHeight="1">
      <c r="A1420" s="40"/>
      <c r="B1420" s="2"/>
      <c r="C1420" s="2"/>
      <c r="D1420" s="2"/>
      <c r="E1420" s="2"/>
      <c r="F1420" s="2"/>
      <c r="G1420" s="2"/>
      <c r="H1420" s="2"/>
      <c r="I1420" s="2"/>
    </row>
    <row r="1421" spans="1:9" ht="16.5" customHeight="1">
      <c r="A1421" s="40"/>
      <c r="B1421" s="2"/>
      <c r="C1421" s="2"/>
      <c r="D1421" s="2"/>
      <c r="E1421" s="2"/>
      <c r="F1421" s="2"/>
      <c r="G1421" s="2"/>
      <c r="H1421" s="2"/>
      <c r="I1421" s="2"/>
    </row>
    <row r="1422" spans="1:9" ht="16.5" customHeight="1">
      <c r="A1422" s="40"/>
      <c r="B1422" s="2"/>
      <c r="C1422" s="2"/>
      <c r="D1422" s="2"/>
      <c r="E1422" s="2"/>
      <c r="F1422" s="2"/>
      <c r="G1422" s="2"/>
      <c r="H1422" s="2"/>
      <c r="I1422" s="2"/>
    </row>
    <row r="1423" spans="1:9" ht="16.5" customHeight="1">
      <c r="A1423" s="40"/>
      <c r="B1423" s="2"/>
      <c r="C1423" s="2"/>
      <c r="D1423" s="2"/>
      <c r="E1423" s="2"/>
      <c r="F1423" s="2"/>
      <c r="G1423" s="2"/>
      <c r="H1423" s="2"/>
      <c r="I1423" s="2"/>
    </row>
    <row r="1424" spans="1:9" ht="16.5" customHeight="1">
      <c r="A1424" s="40"/>
      <c r="B1424" s="2"/>
      <c r="C1424" s="2"/>
      <c r="D1424" s="2"/>
      <c r="E1424" s="2"/>
      <c r="F1424" s="2"/>
      <c r="G1424" s="2"/>
      <c r="H1424" s="2"/>
      <c r="I1424" s="2"/>
    </row>
    <row r="1425" spans="1:9" ht="16.5" customHeight="1">
      <c r="A1425" s="40"/>
      <c r="B1425" s="2"/>
      <c r="C1425" s="2"/>
      <c r="D1425" s="2"/>
      <c r="E1425" s="2"/>
      <c r="F1425" s="2"/>
      <c r="G1425" s="2"/>
      <c r="H1425" s="2"/>
      <c r="I1425" s="2"/>
    </row>
    <row r="1426" spans="1:9" ht="16.5" customHeight="1">
      <c r="A1426" s="40"/>
      <c r="B1426" s="2"/>
      <c r="C1426" s="2"/>
      <c r="D1426" s="2"/>
      <c r="E1426" s="2"/>
      <c r="F1426" s="2"/>
      <c r="G1426" s="2"/>
      <c r="H1426" s="2"/>
      <c r="I1426" s="2"/>
    </row>
    <row r="1427" spans="1:9" ht="16.5" customHeight="1">
      <c r="A1427" s="40"/>
      <c r="B1427" s="2"/>
      <c r="C1427" s="2"/>
      <c r="D1427" s="2"/>
      <c r="E1427" s="2"/>
      <c r="F1427" s="2"/>
      <c r="G1427" s="2"/>
      <c r="H1427" s="2"/>
      <c r="I1427" s="2"/>
    </row>
    <row r="1428" spans="1:9" ht="16.5" customHeight="1">
      <c r="A1428" s="40"/>
      <c r="B1428" s="2"/>
      <c r="C1428" s="2"/>
      <c r="D1428" s="2"/>
      <c r="E1428" s="2"/>
      <c r="F1428" s="2"/>
      <c r="G1428" s="2"/>
      <c r="H1428" s="2"/>
      <c r="I1428" s="2"/>
    </row>
    <row r="1429" spans="1:9" ht="16.5" customHeight="1">
      <c r="A1429" s="40"/>
      <c r="B1429" s="2"/>
      <c r="C1429" s="2"/>
      <c r="D1429" s="2"/>
      <c r="E1429" s="2"/>
      <c r="F1429" s="2"/>
      <c r="G1429" s="2"/>
      <c r="H1429" s="2"/>
      <c r="I1429" s="2"/>
    </row>
    <row r="1430" spans="1:9" ht="16.5" customHeight="1">
      <c r="A1430" s="40"/>
      <c r="B1430" s="2"/>
      <c r="C1430" s="2"/>
      <c r="D1430" s="2"/>
      <c r="E1430" s="2"/>
      <c r="F1430" s="2"/>
      <c r="G1430" s="2"/>
      <c r="H1430" s="2"/>
      <c r="I1430" s="2"/>
    </row>
    <row r="1431" spans="1:9" ht="16.5" customHeight="1">
      <c r="A1431" s="40"/>
      <c r="B1431" s="2"/>
      <c r="C1431" s="2"/>
      <c r="D1431" s="2"/>
      <c r="E1431" s="2"/>
      <c r="F1431" s="2"/>
      <c r="G1431" s="2"/>
      <c r="H1431" s="2"/>
      <c r="I1431" s="2"/>
    </row>
    <row r="1432" spans="1:9" ht="16.5" customHeight="1">
      <c r="A1432" s="40"/>
      <c r="B1432" s="2"/>
      <c r="C1432" s="2"/>
      <c r="D1432" s="2"/>
      <c r="E1432" s="2"/>
      <c r="F1432" s="2"/>
      <c r="G1432" s="2"/>
      <c r="H1432" s="2"/>
      <c r="I1432" s="2"/>
    </row>
    <row r="1433" spans="1:9" ht="16.5" customHeight="1">
      <c r="A1433" s="40"/>
      <c r="B1433" s="2"/>
      <c r="C1433" s="2"/>
      <c r="D1433" s="2"/>
      <c r="E1433" s="2"/>
      <c r="F1433" s="2"/>
      <c r="G1433" s="2"/>
      <c r="H1433" s="2"/>
      <c r="I1433" s="2"/>
    </row>
    <row r="1434" spans="1:9" ht="16.5" customHeight="1">
      <c r="A1434" s="40"/>
      <c r="B1434" s="2"/>
      <c r="C1434" s="2"/>
      <c r="D1434" s="2"/>
      <c r="E1434" s="2"/>
      <c r="F1434" s="2"/>
      <c r="G1434" s="2"/>
      <c r="H1434" s="2"/>
      <c r="I1434" s="2"/>
    </row>
    <row r="1435" spans="1:9" ht="16.5" customHeight="1">
      <c r="A1435" s="40"/>
      <c r="B1435" s="2"/>
      <c r="C1435" s="2"/>
      <c r="D1435" s="2"/>
      <c r="E1435" s="2"/>
      <c r="F1435" s="2"/>
      <c r="G1435" s="2"/>
      <c r="H1435" s="2"/>
      <c r="I1435" s="2"/>
    </row>
    <row r="1436" spans="1:9" ht="16.5" customHeight="1">
      <c r="A1436" s="40"/>
      <c r="B1436" s="2"/>
      <c r="C1436" s="2"/>
      <c r="D1436" s="2"/>
      <c r="E1436" s="2"/>
      <c r="F1436" s="2"/>
      <c r="G1436" s="2"/>
      <c r="H1436" s="2"/>
      <c r="I1436" s="2"/>
    </row>
    <row r="1437" spans="1:9" ht="16.5" customHeight="1">
      <c r="A1437" s="40"/>
      <c r="B1437" s="2"/>
      <c r="C1437" s="2"/>
      <c r="D1437" s="2"/>
      <c r="E1437" s="2"/>
      <c r="F1437" s="2"/>
      <c r="G1437" s="2"/>
      <c r="H1437" s="2"/>
      <c r="I1437" s="2"/>
    </row>
    <row r="1438" spans="1:9" ht="16.5" customHeight="1">
      <c r="A1438" s="40"/>
      <c r="B1438" s="2"/>
      <c r="C1438" s="2"/>
      <c r="D1438" s="2"/>
      <c r="E1438" s="2"/>
      <c r="F1438" s="2"/>
      <c r="G1438" s="2"/>
      <c r="H1438" s="2"/>
      <c r="I1438" s="2"/>
    </row>
    <row r="1439" spans="1:9" ht="16.5" customHeight="1">
      <c r="A1439" s="40"/>
      <c r="B1439" s="2"/>
      <c r="C1439" s="2"/>
      <c r="D1439" s="2"/>
      <c r="E1439" s="2"/>
      <c r="F1439" s="2"/>
      <c r="G1439" s="2"/>
      <c r="H1439" s="2"/>
      <c r="I1439" s="2"/>
    </row>
    <row r="1440" spans="1:9" ht="16.5" customHeight="1">
      <c r="A1440" s="40"/>
      <c r="B1440" s="2"/>
      <c r="C1440" s="2"/>
      <c r="D1440" s="2"/>
      <c r="E1440" s="2"/>
      <c r="F1440" s="2"/>
      <c r="G1440" s="2"/>
      <c r="H1440" s="2"/>
      <c r="I1440" s="2"/>
    </row>
    <row r="1441" spans="1:9" ht="16.5" customHeight="1">
      <c r="A1441" s="40"/>
      <c r="B1441" s="2"/>
      <c r="C1441" s="2"/>
      <c r="D1441" s="2"/>
      <c r="E1441" s="2"/>
      <c r="F1441" s="2"/>
      <c r="G1441" s="2"/>
      <c r="H1441" s="2"/>
      <c r="I1441" s="2"/>
    </row>
    <row r="1442" spans="1:9" ht="16.5" customHeight="1">
      <c r="A1442" s="40"/>
      <c r="B1442" s="2"/>
      <c r="C1442" s="2"/>
      <c r="D1442" s="2"/>
      <c r="E1442" s="2"/>
      <c r="F1442" s="2"/>
      <c r="G1442" s="2"/>
      <c r="H1442" s="2"/>
      <c r="I1442" s="2"/>
    </row>
    <row r="1443" spans="1:9" ht="16.5" customHeight="1">
      <c r="A1443" s="40"/>
      <c r="B1443" s="2"/>
      <c r="C1443" s="2"/>
      <c r="D1443" s="2"/>
      <c r="E1443" s="2"/>
      <c r="F1443" s="2"/>
      <c r="G1443" s="2"/>
      <c r="H1443" s="2"/>
      <c r="I1443" s="2"/>
    </row>
    <row r="1444" spans="1:9" ht="16.5" customHeight="1">
      <c r="A1444" s="40"/>
      <c r="B1444" s="2"/>
      <c r="C1444" s="2"/>
      <c r="D1444" s="2"/>
      <c r="E1444" s="2"/>
      <c r="F1444" s="2"/>
      <c r="G1444" s="2"/>
      <c r="H1444" s="2"/>
      <c r="I1444" s="2"/>
    </row>
    <row r="1445" spans="1:9" ht="16.5" customHeight="1">
      <c r="A1445" s="40"/>
      <c r="B1445" s="2"/>
      <c r="C1445" s="2"/>
      <c r="D1445" s="2"/>
      <c r="E1445" s="2"/>
      <c r="F1445" s="2"/>
      <c r="G1445" s="2"/>
      <c r="H1445" s="2"/>
      <c r="I1445" s="2"/>
    </row>
    <row r="1446" spans="1:9" ht="16.5" customHeight="1">
      <c r="A1446" s="40"/>
      <c r="B1446" s="2"/>
      <c r="C1446" s="2"/>
      <c r="D1446" s="2"/>
      <c r="E1446" s="2"/>
      <c r="F1446" s="2"/>
      <c r="G1446" s="2"/>
      <c r="H1446" s="2"/>
      <c r="I1446" s="2"/>
    </row>
    <row r="1447" spans="1:9" ht="16.5" customHeight="1">
      <c r="A1447" s="40"/>
      <c r="B1447" s="2"/>
      <c r="C1447" s="2"/>
      <c r="D1447" s="2"/>
      <c r="E1447" s="2"/>
      <c r="F1447" s="2"/>
      <c r="G1447" s="2"/>
      <c r="H1447" s="2"/>
      <c r="I1447" s="2"/>
    </row>
    <row r="1448" spans="1:9" ht="16.5" customHeight="1">
      <c r="A1448" s="40"/>
      <c r="B1448" s="2"/>
      <c r="C1448" s="2"/>
      <c r="D1448" s="2"/>
      <c r="E1448" s="2"/>
      <c r="F1448" s="2"/>
      <c r="G1448" s="2"/>
      <c r="H1448" s="2"/>
      <c r="I1448" s="2"/>
    </row>
    <row r="1449" spans="1:9" ht="16.5" customHeight="1">
      <c r="A1449" s="40"/>
      <c r="B1449" s="2"/>
      <c r="C1449" s="2"/>
      <c r="D1449" s="2"/>
      <c r="E1449" s="2"/>
      <c r="F1449" s="2"/>
      <c r="G1449" s="2"/>
      <c r="H1449" s="2"/>
      <c r="I1449" s="2"/>
    </row>
    <row r="1450" spans="1:9" ht="16.5" customHeight="1">
      <c r="A1450" s="40"/>
      <c r="B1450" s="2"/>
      <c r="C1450" s="2"/>
      <c r="D1450" s="2"/>
      <c r="E1450" s="2"/>
      <c r="F1450" s="2"/>
      <c r="G1450" s="2"/>
      <c r="H1450" s="2"/>
      <c r="I1450" s="2"/>
    </row>
    <row r="1451" spans="1:9" ht="16.5" customHeight="1">
      <c r="A1451" s="40"/>
      <c r="B1451" s="2"/>
      <c r="C1451" s="2"/>
      <c r="D1451" s="2"/>
      <c r="E1451" s="2"/>
      <c r="F1451" s="2"/>
      <c r="G1451" s="2"/>
      <c r="H1451" s="2"/>
      <c r="I1451" s="2"/>
    </row>
    <row r="1452" spans="1:9" ht="16.5" customHeight="1">
      <c r="A1452" s="40"/>
      <c r="B1452" s="2"/>
      <c r="C1452" s="2"/>
      <c r="D1452" s="2"/>
      <c r="E1452" s="2"/>
      <c r="F1452" s="2"/>
      <c r="G1452" s="2"/>
      <c r="H1452" s="2"/>
      <c r="I1452" s="2"/>
    </row>
    <row r="1453" spans="1:9" ht="16.5" customHeight="1">
      <c r="A1453" s="40"/>
      <c r="B1453" s="2"/>
      <c r="C1453" s="2"/>
      <c r="D1453" s="2"/>
      <c r="E1453" s="2"/>
      <c r="F1453" s="2"/>
      <c r="G1453" s="2"/>
      <c r="H1453" s="2"/>
      <c r="I1453" s="2"/>
    </row>
    <row r="1454" spans="1:9" ht="16.5" customHeight="1">
      <c r="A1454" s="40"/>
      <c r="B1454" s="2"/>
      <c r="C1454" s="2"/>
      <c r="D1454" s="2"/>
      <c r="E1454" s="2"/>
      <c r="F1454" s="2"/>
      <c r="G1454" s="2"/>
      <c r="H1454" s="2"/>
      <c r="I1454" s="2"/>
    </row>
    <row r="1455" spans="1:9" ht="16.5" customHeight="1">
      <c r="A1455" s="40"/>
      <c r="B1455" s="2"/>
      <c r="C1455" s="2"/>
      <c r="D1455" s="2"/>
      <c r="E1455" s="2"/>
      <c r="F1455" s="2"/>
      <c r="G1455" s="2"/>
      <c r="H1455" s="2"/>
      <c r="I1455" s="2"/>
    </row>
    <row r="1456" spans="1:9" ht="16.5" customHeight="1">
      <c r="A1456" s="40"/>
      <c r="B1456" s="2"/>
      <c r="C1456" s="2"/>
      <c r="D1456" s="2"/>
      <c r="E1456" s="2"/>
      <c r="F1456" s="2"/>
      <c r="G1456" s="2"/>
      <c r="H1456" s="2"/>
      <c r="I1456" s="2"/>
    </row>
    <row r="1457" spans="1:9" ht="16.5" customHeight="1">
      <c r="A1457" s="40"/>
      <c r="B1457" s="2"/>
      <c r="C1457" s="2"/>
      <c r="D1457" s="2"/>
      <c r="E1457" s="2"/>
      <c r="F1457" s="2"/>
      <c r="G1457" s="2"/>
      <c r="H1457" s="2"/>
      <c r="I1457" s="2"/>
    </row>
    <row r="1458" spans="1:9" ht="16.5" customHeight="1">
      <c r="A1458" s="40"/>
      <c r="B1458" s="2"/>
      <c r="C1458" s="2"/>
      <c r="D1458" s="2"/>
      <c r="E1458" s="2"/>
      <c r="F1458" s="2"/>
      <c r="G1458" s="2"/>
      <c r="H1458" s="2"/>
      <c r="I1458" s="2"/>
    </row>
    <row r="1459" spans="1:9" ht="16.5" customHeight="1">
      <c r="A1459" s="40"/>
      <c r="B1459" s="2"/>
      <c r="C1459" s="2"/>
      <c r="D1459" s="2"/>
      <c r="E1459" s="2"/>
      <c r="F1459" s="2"/>
      <c r="G1459" s="2"/>
      <c r="H1459" s="2"/>
      <c r="I1459" s="2"/>
    </row>
    <row r="1460" spans="1:9" ht="16.5" customHeight="1">
      <c r="A1460" s="40"/>
      <c r="B1460" s="2"/>
      <c r="C1460" s="2"/>
      <c r="D1460" s="2"/>
      <c r="E1460" s="2"/>
      <c r="F1460" s="2"/>
      <c r="G1460" s="2"/>
      <c r="H1460" s="2"/>
      <c r="I1460" s="2"/>
    </row>
    <row r="1461" spans="1:9" ht="16.5" customHeight="1">
      <c r="A1461" s="40"/>
      <c r="B1461" s="2"/>
      <c r="C1461" s="2"/>
      <c r="D1461" s="2"/>
      <c r="E1461" s="2"/>
      <c r="F1461" s="2"/>
      <c r="G1461" s="2"/>
      <c r="H1461" s="2"/>
      <c r="I1461" s="2"/>
    </row>
    <row r="1462" spans="1:9" ht="16.5" customHeight="1">
      <c r="A1462" s="40"/>
      <c r="B1462" s="2"/>
      <c r="C1462" s="2"/>
      <c r="D1462" s="2"/>
      <c r="E1462" s="2"/>
      <c r="F1462" s="2"/>
      <c r="G1462" s="2"/>
      <c r="H1462" s="2"/>
      <c r="I1462" s="2"/>
    </row>
    <row r="1463" spans="1:9" ht="16.5" customHeight="1">
      <c r="A1463" s="40"/>
      <c r="B1463" s="2"/>
      <c r="C1463" s="2"/>
      <c r="D1463" s="2"/>
      <c r="E1463" s="2"/>
      <c r="F1463" s="2"/>
      <c r="G1463" s="2"/>
      <c r="H1463" s="2"/>
      <c r="I1463" s="2"/>
    </row>
    <row r="1464" spans="1:9" ht="16.5" customHeight="1">
      <c r="A1464" s="40"/>
      <c r="B1464" s="2"/>
      <c r="C1464" s="2"/>
      <c r="D1464" s="2"/>
      <c r="E1464" s="2"/>
      <c r="F1464" s="2"/>
      <c r="G1464" s="2"/>
      <c r="H1464" s="2"/>
      <c r="I1464" s="2"/>
    </row>
    <row r="1465" spans="1:9" ht="16.5" customHeight="1">
      <c r="A1465" s="40"/>
      <c r="B1465" s="2"/>
      <c r="C1465" s="2"/>
      <c r="D1465" s="2"/>
      <c r="E1465" s="2"/>
      <c r="F1465" s="2"/>
      <c r="G1465" s="2"/>
      <c r="H1465" s="2"/>
      <c r="I1465" s="2"/>
    </row>
    <row r="1466" spans="1:9" ht="16.5" customHeight="1">
      <c r="A1466" s="40"/>
      <c r="B1466" s="2"/>
      <c r="C1466" s="2"/>
      <c r="D1466" s="2"/>
      <c r="E1466" s="2"/>
      <c r="F1466" s="2"/>
      <c r="G1466" s="2"/>
      <c r="H1466" s="2"/>
      <c r="I1466" s="2"/>
    </row>
    <row r="1467" spans="1:9" ht="16.5" customHeight="1">
      <c r="A1467" s="40"/>
      <c r="B1467" s="2"/>
      <c r="C1467" s="2"/>
      <c r="D1467" s="2"/>
      <c r="E1467" s="2"/>
      <c r="F1467" s="2"/>
      <c r="G1467" s="2"/>
      <c r="H1467" s="2"/>
      <c r="I1467" s="2"/>
    </row>
    <row r="1468" spans="1:9" ht="16.5" customHeight="1">
      <c r="A1468" s="40"/>
      <c r="B1468" s="2"/>
      <c r="C1468" s="2"/>
      <c r="D1468" s="2"/>
      <c r="E1468" s="2"/>
      <c r="F1468" s="2"/>
      <c r="G1468" s="2"/>
      <c r="H1468" s="2"/>
      <c r="I1468" s="2"/>
    </row>
    <row r="1469" spans="1:9" ht="16.5" customHeight="1">
      <c r="A1469" s="40"/>
      <c r="B1469" s="2"/>
      <c r="C1469" s="2"/>
      <c r="D1469" s="2"/>
      <c r="E1469" s="2"/>
      <c r="F1469" s="2"/>
      <c r="G1469" s="2"/>
      <c r="H1469" s="2"/>
      <c r="I1469" s="2"/>
    </row>
    <row r="1470" spans="1:9" ht="16.5" customHeight="1">
      <c r="A1470" s="40"/>
      <c r="B1470" s="2"/>
      <c r="C1470" s="2"/>
      <c r="D1470" s="2"/>
      <c r="E1470" s="2"/>
      <c r="F1470" s="2"/>
      <c r="G1470" s="2"/>
      <c r="H1470" s="2"/>
      <c r="I1470" s="2"/>
    </row>
    <row r="1471" spans="1:9" ht="16.5" customHeight="1">
      <c r="A1471" s="40"/>
      <c r="B1471" s="2"/>
      <c r="C1471" s="2"/>
      <c r="D1471" s="2"/>
      <c r="E1471" s="2"/>
      <c r="F1471" s="2"/>
      <c r="G1471" s="2"/>
      <c r="H1471" s="2"/>
      <c r="I1471" s="2"/>
    </row>
    <row r="1472" spans="1:9" ht="16.5" customHeight="1">
      <c r="A1472" s="40"/>
      <c r="B1472" s="2"/>
      <c r="C1472" s="2"/>
      <c r="D1472" s="2"/>
      <c r="E1472" s="2"/>
      <c r="F1472" s="2"/>
      <c r="G1472" s="2"/>
      <c r="H1472" s="2"/>
      <c r="I1472" s="2"/>
    </row>
    <row r="1473" spans="1:9" ht="16.5" customHeight="1">
      <c r="A1473" s="40"/>
      <c r="B1473" s="2"/>
      <c r="C1473" s="2"/>
      <c r="D1473" s="2"/>
      <c r="E1473" s="2"/>
      <c r="F1473" s="2"/>
      <c r="G1473" s="2"/>
      <c r="H1473" s="2"/>
      <c r="I1473" s="2"/>
    </row>
    <row r="1474" spans="1:9" ht="16.5" customHeight="1">
      <c r="A1474" s="40"/>
      <c r="B1474" s="2"/>
      <c r="C1474" s="2"/>
      <c r="D1474" s="2"/>
      <c r="E1474" s="2"/>
      <c r="F1474" s="2"/>
      <c r="G1474" s="2"/>
      <c r="H1474" s="2"/>
      <c r="I1474" s="2"/>
    </row>
    <row r="1475" spans="1:9" ht="16.5" customHeight="1">
      <c r="A1475" s="40"/>
      <c r="B1475" s="2"/>
      <c r="C1475" s="2"/>
      <c r="D1475" s="2"/>
      <c r="E1475" s="2"/>
      <c r="F1475" s="2"/>
      <c r="G1475" s="2"/>
      <c r="H1475" s="2"/>
      <c r="I1475" s="2"/>
    </row>
    <row r="1476" spans="1:9" ht="16.5" customHeight="1">
      <c r="A1476" s="40"/>
      <c r="B1476" s="2"/>
      <c r="C1476" s="2"/>
      <c r="D1476" s="2"/>
      <c r="E1476" s="2"/>
      <c r="F1476" s="2"/>
      <c r="G1476" s="2"/>
      <c r="H1476" s="2"/>
      <c r="I1476" s="2"/>
    </row>
    <row r="1477" spans="1:9" ht="16.5" customHeight="1">
      <c r="A1477" s="40"/>
      <c r="B1477" s="2"/>
      <c r="C1477" s="2"/>
      <c r="D1477" s="2"/>
      <c r="E1477" s="2"/>
      <c r="F1477" s="2"/>
      <c r="G1477" s="2"/>
      <c r="H1477" s="2"/>
      <c r="I1477" s="2"/>
    </row>
    <row r="1478" spans="1:9" ht="16.5" customHeight="1">
      <c r="A1478" s="40"/>
      <c r="B1478" s="2"/>
      <c r="C1478" s="2"/>
      <c r="D1478" s="2"/>
      <c r="E1478" s="2"/>
      <c r="F1478" s="2"/>
      <c r="G1478" s="2"/>
      <c r="H1478" s="2"/>
      <c r="I1478" s="2"/>
    </row>
    <row r="1479" spans="1:9" ht="16.5" customHeight="1">
      <c r="A1479" s="40"/>
      <c r="B1479" s="2"/>
      <c r="C1479" s="2"/>
      <c r="D1479" s="2"/>
      <c r="E1479" s="2"/>
      <c r="F1479" s="2"/>
      <c r="G1479" s="2"/>
      <c r="H1479" s="2"/>
      <c r="I1479" s="2"/>
    </row>
    <row r="1480" spans="1:9" ht="16.5" customHeight="1">
      <c r="A1480" s="40"/>
      <c r="B1480" s="2"/>
      <c r="C1480" s="2"/>
      <c r="D1480" s="2"/>
      <c r="E1480" s="2"/>
      <c r="F1480" s="2"/>
      <c r="G1480" s="2"/>
      <c r="H1480" s="2"/>
      <c r="I1480" s="2"/>
    </row>
    <row r="1481" spans="1:9" ht="16.5" customHeight="1">
      <c r="A1481" s="40"/>
      <c r="B1481" s="2"/>
      <c r="C1481" s="2"/>
      <c r="D1481" s="2"/>
      <c r="E1481" s="2"/>
      <c r="F1481" s="2"/>
      <c r="G1481" s="2"/>
      <c r="H1481" s="2"/>
      <c r="I1481" s="2"/>
    </row>
    <row r="1482" spans="1:9" ht="16.5" customHeight="1">
      <c r="A1482" s="40"/>
      <c r="B1482" s="2"/>
      <c r="C1482" s="2"/>
      <c r="D1482" s="2"/>
      <c r="E1482" s="2"/>
      <c r="F1482" s="2"/>
      <c r="G1482" s="2"/>
      <c r="H1482" s="2"/>
      <c r="I1482" s="2"/>
    </row>
    <row r="1483" spans="1:9" ht="16.5" customHeight="1">
      <c r="A1483" s="40"/>
      <c r="B1483" s="2"/>
      <c r="C1483" s="2"/>
      <c r="D1483" s="2"/>
      <c r="E1483" s="2"/>
      <c r="F1483" s="2"/>
      <c r="G1483" s="2"/>
      <c r="H1483" s="2"/>
      <c r="I1483" s="2"/>
    </row>
    <row r="1484" spans="1:9" ht="16.5" customHeight="1">
      <c r="A1484" s="40"/>
      <c r="B1484" s="2"/>
      <c r="C1484" s="2"/>
      <c r="D1484" s="2"/>
      <c r="E1484" s="2"/>
      <c r="F1484" s="2"/>
      <c r="G1484" s="2"/>
      <c r="H1484" s="2"/>
      <c r="I1484" s="2"/>
    </row>
    <row r="1485" spans="1:9" ht="16.5" customHeight="1">
      <c r="A1485" s="40"/>
      <c r="B1485" s="2"/>
      <c r="C1485" s="2"/>
      <c r="D1485" s="2"/>
      <c r="E1485" s="2"/>
      <c r="F1485" s="2"/>
      <c r="G1485" s="2"/>
      <c r="H1485" s="2"/>
      <c r="I1485" s="2"/>
    </row>
    <row r="1486" spans="1:9" ht="16.5" customHeight="1">
      <c r="A1486" s="40"/>
      <c r="B1486" s="2"/>
      <c r="C1486" s="2"/>
      <c r="D1486" s="2"/>
      <c r="E1486" s="2"/>
      <c r="F1486" s="2"/>
      <c r="G1486" s="2"/>
      <c r="H1486" s="2"/>
      <c r="I1486" s="2"/>
    </row>
    <row r="1487" spans="1:9" ht="16.5" customHeight="1">
      <c r="A1487" s="40"/>
      <c r="B1487" s="2"/>
      <c r="C1487" s="2"/>
      <c r="D1487" s="2"/>
      <c r="E1487" s="2"/>
      <c r="F1487" s="2"/>
      <c r="G1487" s="2"/>
      <c r="H1487" s="2"/>
      <c r="I1487" s="2"/>
    </row>
    <row r="1488" spans="1:9" ht="16.5" customHeight="1">
      <c r="A1488" s="40"/>
      <c r="B1488" s="2"/>
      <c r="C1488" s="2"/>
      <c r="D1488" s="2"/>
      <c r="E1488" s="2"/>
      <c r="F1488" s="2"/>
      <c r="G1488" s="2"/>
      <c r="H1488" s="2"/>
      <c r="I1488" s="2"/>
    </row>
    <row r="1489" spans="1:9" ht="16.5" customHeight="1">
      <c r="A1489" s="40"/>
      <c r="B1489" s="2"/>
      <c r="C1489" s="2"/>
      <c r="D1489" s="2"/>
      <c r="E1489" s="2"/>
      <c r="F1489" s="2"/>
      <c r="G1489" s="2"/>
      <c r="H1489" s="2"/>
      <c r="I1489" s="2"/>
    </row>
    <row r="1490" spans="1:9" ht="16.5" customHeight="1">
      <c r="A1490" s="40"/>
      <c r="B1490" s="2"/>
      <c r="C1490" s="2"/>
      <c r="D1490" s="2"/>
      <c r="E1490" s="2"/>
      <c r="F1490" s="2"/>
      <c r="G1490" s="2"/>
      <c r="H1490" s="2"/>
      <c r="I1490" s="2"/>
    </row>
    <row r="1491" spans="1:9" ht="16.5" customHeight="1">
      <c r="A1491" s="40"/>
      <c r="B1491" s="2"/>
      <c r="C1491" s="2"/>
      <c r="D1491" s="2"/>
      <c r="E1491" s="2"/>
      <c r="F1491" s="2"/>
      <c r="G1491" s="2"/>
      <c r="H1491" s="2"/>
      <c r="I1491" s="2"/>
    </row>
    <row r="1492" spans="1:9" ht="16.5" customHeight="1">
      <c r="A1492" s="40"/>
      <c r="B1492" s="2"/>
      <c r="C1492" s="2"/>
      <c r="D1492" s="2"/>
      <c r="E1492" s="2"/>
      <c r="F1492" s="2"/>
      <c r="G1492" s="2"/>
      <c r="H1492" s="2"/>
      <c r="I1492" s="2"/>
    </row>
    <row r="1493" spans="1:9" ht="16.5" customHeight="1">
      <c r="A1493" s="40"/>
      <c r="B1493" s="2"/>
      <c r="C1493" s="2"/>
      <c r="D1493" s="2"/>
      <c r="E1493" s="2"/>
      <c r="F1493" s="2"/>
      <c r="G1493" s="2"/>
      <c r="H1493" s="2"/>
      <c r="I1493" s="2"/>
    </row>
    <row r="1494" spans="1:9" ht="16.5" customHeight="1">
      <c r="A1494" s="40"/>
      <c r="B1494" s="2"/>
      <c r="C1494" s="2"/>
      <c r="D1494" s="2"/>
      <c r="E1494" s="2"/>
      <c r="F1494" s="2"/>
      <c r="G1494" s="2"/>
      <c r="H1494" s="2"/>
      <c r="I1494" s="2"/>
    </row>
    <row r="1495" spans="1:9" ht="16.5" customHeight="1">
      <c r="A1495" s="40"/>
      <c r="B1495" s="2"/>
      <c r="C1495" s="2"/>
      <c r="D1495" s="2"/>
      <c r="E1495" s="2"/>
      <c r="F1495" s="2"/>
      <c r="G1495" s="2"/>
      <c r="H1495" s="2"/>
      <c r="I1495" s="2"/>
    </row>
    <row r="1496" spans="1:9" ht="16.5" customHeight="1">
      <c r="A1496" s="40"/>
      <c r="B1496" s="2"/>
      <c r="C1496" s="2"/>
      <c r="D1496" s="2"/>
      <c r="E1496" s="2"/>
      <c r="F1496" s="2"/>
      <c r="G1496" s="2"/>
      <c r="H1496" s="2"/>
      <c r="I1496" s="2"/>
    </row>
    <row r="1497" spans="1:9" ht="16.5" customHeight="1">
      <c r="A1497" s="40"/>
      <c r="B1497" s="2"/>
      <c r="C1497" s="2"/>
      <c r="D1497" s="2"/>
      <c r="E1497" s="2"/>
      <c r="F1497" s="2"/>
      <c r="G1497" s="2"/>
      <c r="H1497" s="2"/>
      <c r="I1497" s="2"/>
    </row>
    <row r="1498" spans="1:9" ht="16.5" customHeight="1">
      <c r="A1498" s="40"/>
      <c r="B1498" s="2"/>
      <c r="C1498" s="2"/>
      <c r="D1498" s="2"/>
      <c r="E1498" s="2"/>
      <c r="F1498" s="2"/>
      <c r="G1498" s="2"/>
      <c r="H1498" s="2"/>
      <c r="I1498" s="2"/>
    </row>
    <row r="1499" spans="1:9" ht="16.5" customHeight="1">
      <c r="A1499" s="40"/>
      <c r="B1499" s="2"/>
      <c r="C1499" s="2"/>
      <c r="D1499" s="2"/>
      <c r="E1499" s="2"/>
      <c r="F1499" s="2"/>
      <c r="G1499" s="2"/>
      <c r="H1499" s="2"/>
      <c r="I1499" s="2"/>
    </row>
    <row r="1500" spans="1:9" ht="16.5" customHeight="1">
      <c r="A1500" s="40"/>
      <c r="B1500" s="2"/>
      <c r="C1500" s="2"/>
      <c r="D1500" s="2"/>
      <c r="E1500" s="2"/>
      <c r="F1500" s="2"/>
      <c r="G1500" s="2"/>
      <c r="H1500" s="2"/>
      <c r="I1500" s="2"/>
    </row>
    <row r="1501" spans="1:9" ht="16.5" customHeight="1">
      <c r="A1501" s="40"/>
      <c r="B1501" s="2"/>
      <c r="C1501" s="2"/>
      <c r="D1501" s="2"/>
      <c r="E1501" s="2"/>
      <c r="F1501" s="2"/>
      <c r="G1501" s="2"/>
      <c r="H1501" s="2"/>
      <c r="I1501" s="2"/>
    </row>
    <row r="1502" spans="1:9" ht="16.5" customHeight="1">
      <c r="A1502" s="40"/>
      <c r="B1502" s="2"/>
      <c r="C1502" s="2"/>
      <c r="D1502" s="2"/>
      <c r="E1502" s="2"/>
      <c r="F1502" s="2"/>
      <c r="G1502" s="2"/>
      <c r="H1502" s="2"/>
      <c r="I1502" s="2"/>
    </row>
    <row r="1503" spans="1:9" ht="16.5" customHeight="1">
      <c r="A1503" s="40"/>
      <c r="B1503" s="2"/>
      <c r="C1503" s="2"/>
      <c r="D1503" s="2"/>
      <c r="E1503" s="2"/>
      <c r="F1503" s="2"/>
      <c r="G1503" s="2"/>
      <c r="H1503" s="2"/>
      <c r="I1503" s="2"/>
    </row>
    <row r="1504" spans="1:9" ht="16.5" customHeight="1">
      <c r="A1504" s="40"/>
      <c r="B1504" s="2"/>
      <c r="C1504" s="2"/>
      <c r="D1504" s="2"/>
      <c r="E1504" s="2"/>
      <c r="F1504" s="2"/>
      <c r="G1504" s="2"/>
      <c r="H1504" s="2"/>
      <c r="I1504" s="2"/>
    </row>
    <row r="1505" spans="1:9" ht="16.5" customHeight="1">
      <c r="A1505" s="40"/>
      <c r="B1505" s="2"/>
      <c r="C1505" s="2"/>
      <c r="D1505" s="2"/>
      <c r="E1505" s="2"/>
      <c r="F1505" s="2"/>
      <c r="G1505" s="2"/>
      <c r="H1505" s="2"/>
      <c r="I1505" s="2"/>
    </row>
    <row r="1506" spans="1:9" ht="16.5" customHeight="1">
      <c r="A1506" s="40"/>
      <c r="B1506" s="2"/>
      <c r="C1506" s="2"/>
      <c r="D1506" s="2"/>
      <c r="E1506" s="2"/>
      <c r="F1506" s="2"/>
      <c r="G1506" s="2"/>
      <c r="H1506" s="2"/>
      <c r="I1506" s="2"/>
    </row>
    <row r="1507" spans="1:9" ht="16.5" customHeight="1">
      <c r="A1507" s="40"/>
      <c r="B1507" s="2"/>
      <c r="C1507" s="2"/>
      <c r="D1507" s="2"/>
      <c r="E1507" s="2"/>
      <c r="F1507" s="2"/>
      <c r="G1507" s="2"/>
      <c r="H1507" s="2"/>
      <c r="I1507" s="2"/>
    </row>
    <row r="1508" spans="1:9" ht="16.5" customHeight="1">
      <c r="A1508" s="40"/>
      <c r="B1508" s="2"/>
      <c r="C1508" s="2"/>
      <c r="D1508" s="2"/>
      <c r="E1508" s="2"/>
      <c r="F1508" s="2"/>
      <c r="G1508" s="2"/>
      <c r="H1508" s="2"/>
      <c r="I1508" s="2"/>
    </row>
    <row r="1509" spans="1:9" ht="16.5" customHeight="1">
      <c r="A1509" s="40"/>
      <c r="B1509" s="2"/>
      <c r="C1509" s="2"/>
      <c r="D1509" s="2"/>
      <c r="E1509" s="2"/>
      <c r="F1509" s="2"/>
      <c r="G1509" s="2"/>
      <c r="H1509" s="2"/>
      <c r="I1509" s="2"/>
    </row>
    <row r="1510" spans="1:9" ht="16.5" customHeight="1">
      <c r="A1510" s="40"/>
      <c r="B1510" s="2"/>
      <c r="C1510" s="2"/>
      <c r="D1510" s="2"/>
      <c r="E1510" s="2"/>
      <c r="F1510" s="2"/>
      <c r="G1510" s="2"/>
      <c r="H1510" s="2"/>
      <c r="I1510" s="2"/>
    </row>
    <row r="1511" spans="1:9" ht="16.5" customHeight="1">
      <c r="A1511" s="40"/>
      <c r="B1511" s="2"/>
      <c r="C1511" s="2"/>
      <c r="D1511" s="2"/>
      <c r="E1511" s="2"/>
      <c r="F1511" s="2"/>
      <c r="G1511" s="2"/>
      <c r="H1511" s="2"/>
      <c r="I1511" s="2"/>
    </row>
    <row r="1512" spans="1:9" ht="16.5" customHeight="1">
      <c r="A1512" s="40"/>
      <c r="B1512" s="2"/>
      <c r="C1512" s="2"/>
      <c r="D1512" s="2"/>
      <c r="E1512" s="2"/>
      <c r="F1512" s="2"/>
      <c r="G1512" s="2"/>
      <c r="H1512" s="2"/>
      <c r="I1512" s="2"/>
    </row>
    <row r="1513" spans="1:9" ht="16.5" customHeight="1">
      <c r="A1513" s="40"/>
      <c r="B1513" s="2"/>
      <c r="C1513" s="2"/>
      <c r="D1513" s="2"/>
      <c r="E1513" s="2"/>
      <c r="F1513" s="2"/>
      <c r="G1513" s="2"/>
      <c r="H1513" s="2"/>
      <c r="I1513" s="2"/>
    </row>
    <row r="1514" spans="1:9" ht="16.5" customHeight="1">
      <c r="A1514" s="40"/>
      <c r="B1514" s="2"/>
      <c r="C1514" s="2"/>
      <c r="D1514" s="2"/>
      <c r="E1514" s="2"/>
      <c r="F1514" s="2"/>
      <c r="G1514" s="2"/>
      <c r="H1514" s="2"/>
      <c r="I1514" s="2"/>
    </row>
    <row r="1515" spans="1:9" ht="16.5" customHeight="1">
      <c r="A1515" s="40"/>
      <c r="B1515" s="2"/>
      <c r="C1515" s="2"/>
      <c r="D1515" s="2"/>
      <c r="E1515" s="2"/>
      <c r="F1515" s="2"/>
      <c r="G1515" s="2"/>
      <c r="H1515" s="2"/>
      <c r="I1515" s="2"/>
    </row>
    <row r="1516" spans="1:9" ht="16.5" customHeight="1">
      <c r="A1516" s="40"/>
      <c r="B1516" s="2"/>
      <c r="C1516" s="2"/>
      <c r="D1516" s="2"/>
      <c r="E1516" s="2"/>
      <c r="F1516" s="2"/>
      <c r="G1516" s="2"/>
      <c r="H1516" s="2"/>
      <c r="I1516" s="2"/>
    </row>
    <row r="1517" spans="1:9" ht="16.5" customHeight="1">
      <c r="A1517" s="40"/>
      <c r="B1517" s="2"/>
      <c r="C1517" s="2"/>
      <c r="D1517" s="2"/>
      <c r="E1517" s="2"/>
      <c r="F1517" s="2"/>
      <c r="G1517" s="2"/>
      <c r="H1517" s="2"/>
      <c r="I1517" s="2"/>
    </row>
    <row r="1518" spans="1:9" ht="16.5" customHeight="1">
      <c r="A1518" s="40"/>
      <c r="B1518" s="2"/>
      <c r="C1518" s="2"/>
      <c r="D1518" s="2"/>
      <c r="E1518" s="2"/>
      <c r="F1518" s="2"/>
      <c r="G1518" s="2"/>
      <c r="H1518" s="2"/>
      <c r="I1518" s="2"/>
    </row>
    <row r="1519" spans="1:9" ht="16.5" customHeight="1">
      <c r="A1519" s="40"/>
      <c r="B1519" s="2"/>
      <c r="C1519" s="2"/>
      <c r="D1519" s="2"/>
      <c r="E1519" s="2"/>
      <c r="F1519" s="2"/>
      <c r="G1519" s="2"/>
      <c r="H1519" s="2"/>
      <c r="I1519" s="2"/>
    </row>
    <row r="1520" spans="1:9" ht="16.5" customHeight="1">
      <c r="A1520" s="40"/>
      <c r="B1520" s="2"/>
      <c r="C1520" s="2"/>
      <c r="D1520" s="2"/>
      <c r="E1520" s="2"/>
      <c r="F1520" s="2"/>
      <c r="G1520" s="2"/>
      <c r="H1520" s="2"/>
      <c r="I1520" s="2"/>
    </row>
    <row r="1521" spans="1:9" ht="16.5" customHeight="1">
      <c r="A1521" s="40"/>
      <c r="B1521" s="2"/>
      <c r="C1521" s="2"/>
      <c r="D1521" s="2"/>
      <c r="E1521" s="2"/>
      <c r="F1521" s="2"/>
      <c r="G1521" s="2"/>
      <c r="H1521" s="2"/>
      <c r="I1521" s="2"/>
    </row>
    <row r="1522" spans="1:9" ht="16.5" customHeight="1">
      <c r="A1522" s="40"/>
      <c r="B1522" s="2"/>
      <c r="C1522" s="2"/>
      <c r="D1522" s="2"/>
      <c r="E1522" s="2"/>
      <c r="F1522" s="2"/>
      <c r="G1522" s="2"/>
      <c r="H1522" s="2"/>
      <c r="I1522" s="2"/>
    </row>
    <row r="1523" spans="1:9" ht="16.5" customHeight="1">
      <c r="A1523" s="40"/>
      <c r="B1523" s="2"/>
      <c r="C1523" s="2"/>
      <c r="D1523" s="2"/>
      <c r="E1523" s="2"/>
      <c r="F1523" s="2"/>
      <c r="G1523" s="2"/>
      <c r="H1523" s="2"/>
      <c r="I1523" s="2"/>
    </row>
    <row r="1524" spans="1:9" ht="16.5" customHeight="1">
      <c r="A1524" s="40"/>
      <c r="B1524" s="2"/>
      <c r="C1524" s="2"/>
      <c r="D1524" s="2"/>
      <c r="E1524" s="2"/>
      <c r="F1524" s="2"/>
      <c r="G1524" s="2"/>
      <c r="H1524" s="2"/>
      <c r="I1524" s="2"/>
    </row>
    <row r="1525" spans="1:9" ht="16.5" customHeight="1">
      <c r="A1525" s="40"/>
      <c r="B1525" s="2"/>
      <c r="C1525" s="2"/>
      <c r="D1525" s="2"/>
      <c r="E1525" s="2"/>
      <c r="F1525" s="2"/>
      <c r="G1525" s="2"/>
      <c r="H1525" s="2"/>
      <c r="I1525" s="2"/>
    </row>
    <row r="1526" spans="1:9" ht="16.5" customHeight="1">
      <c r="A1526" s="40"/>
      <c r="B1526" s="2"/>
      <c r="C1526" s="2"/>
      <c r="D1526" s="2"/>
      <c r="E1526" s="2"/>
      <c r="F1526" s="2"/>
      <c r="G1526" s="2"/>
      <c r="H1526" s="2"/>
      <c r="I1526" s="2"/>
    </row>
    <row r="1527" spans="1:9" ht="16.5" customHeight="1">
      <c r="A1527" s="40"/>
      <c r="B1527" s="2"/>
      <c r="C1527" s="2"/>
      <c r="D1527" s="2"/>
      <c r="E1527" s="2"/>
      <c r="F1527" s="2"/>
      <c r="G1527" s="2"/>
      <c r="H1527" s="2"/>
      <c r="I1527" s="2"/>
    </row>
    <row r="1528" spans="1:9" ht="16.5" customHeight="1">
      <c r="A1528" s="40"/>
      <c r="B1528" s="2"/>
      <c r="C1528" s="2"/>
      <c r="D1528" s="2"/>
      <c r="E1528" s="2"/>
      <c r="F1528" s="2"/>
      <c r="G1528" s="2"/>
      <c r="H1528" s="2"/>
      <c r="I1528" s="2"/>
    </row>
    <row r="1529" spans="1:9" ht="16.5" customHeight="1">
      <c r="A1529" s="40"/>
      <c r="B1529" s="2"/>
      <c r="C1529" s="2"/>
      <c r="D1529" s="2"/>
      <c r="E1529" s="2"/>
      <c r="F1529" s="2"/>
      <c r="G1529" s="2"/>
      <c r="H1529" s="2"/>
      <c r="I1529" s="2"/>
    </row>
    <row r="1530" spans="1:9" ht="16.5" customHeight="1">
      <c r="A1530" s="40"/>
      <c r="B1530" s="2"/>
      <c r="C1530" s="2"/>
      <c r="D1530" s="2"/>
      <c r="E1530" s="2"/>
      <c r="F1530" s="2"/>
      <c r="G1530" s="2"/>
      <c r="H1530" s="2"/>
      <c r="I1530" s="2"/>
    </row>
    <row r="1531" spans="1:9" ht="16.5" customHeight="1">
      <c r="A1531" s="40"/>
      <c r="B1531" s="2"/>
      <c r="C1531" s="2"/>
      <c r="D1531" s="2"/>
      <c r="E1531" s="2"/>
      <c r="F1531" s="2"/>
      <c r="G1531" s="2"/>
      <c r="H1531" s="2"/>
      <c r="I1531" s="2"/>
    </row>
    <row r="1532" spans="1:9" ht="16.5" customHeight="1">
      <c r="A1532" s="40"/>
      <c r="B1532" s="2"/>
      <c r="C1532" s="2"/>
      <c r="D1532" s="2"/>
      <c r="E1532" s="2"/>
      <c r="F1532" s="2"/>
      <c r="G1532" s="2"/>
      <c r="H1532" s="2"/>
      <c r="I1532" s="2"/>
    </row>
    <row r="1533" spans="1:9" ht="16.5" customHeight="1">
      <c r="A1533" s="40"/>
      <c r="B1533" s="2"/>
      <c r="C1533" s="2"/>
      <c r="D1533" s="2"/>
      <c r="E1533" s="2"/>
      <c r="F1533" s="2"/>
      <c r="G1533" s="2"/>
      <c r="H1533" s="2"/>
      <c r="I1533" s="2"/>
    </row>
    <row r="1534" spans="1:9" ht="16.5" customHeight="1">
      <c r="A1534" s="40"/>
      <c r="B1534" s="2"/>
      <c r="C1534" s="2"/>
      <c r="D1534" s="2"/>
      <c r="E1534" s="2"/>
      <c r="F1534" s="2"/>
      <c r="G1534" s="2"/>
      <c r="H1534" s="2"/>
      <c r="I1534" s="2"/>
    </row>
    <row r="1535" spans="1:9" ht="16.5" customHeight="1">
      <c r="A1535" s="40"/>
      <c r="B1535" s="2"/>
      <c r="C1535" s="2"/>
      <c r="D1535" s="2"/>
      <c r="E1535" s="2"/>
      <c r="F1535" s="2"/>
      <c r="G1535" s="2"/>
      <c r="H1535" s="2"/>
      <c r="I1535" s="2"/>
    </row>
    <row r="1536" spans="1:9" ht="16.5" customHeight="1">
      <c r="A1536" s="40"/>
      <c r="B1536" s="2"/>
      <c r="C1536" s="2"/>
      <c r="D1536" s="2"/>
      <c r="E1536" s="2"/>
      <c r="F1536" s="2"/>
      <c r="G1536" s="2"/>
      <c r="H1536" s="2"/>
      <c r="I1536" s="2"/>
    </row>
    <row r="1537" spans="1:9" ht="16.5" customHeight="1">
      <c r="A1537" s="40"/>
      <c r="B1537" s="2"/>
      <c r="C1537" s="2"/>
      <c r="D1537" s="2"/>
      <c r="E1537" s="2"/>
      <c r="F1537" s="2"/>
      <c r="G1537" s="2"/>
      <c r="H1537" s="2"/>
      <c r="I1537" s="2"/>
    </row>
    <row r="1538" spans="1:9" ht="16.5" customHeight="1">
      <c r="A1538" s="40"/>
      <c r="B1538" s="2"/>
      <c r="C1538" s="2"/>
      <c r="D1538" s="2"/>
      <c r="E1538" s="2"/>
      <c r="F1538" s="2"/>
      <c r="G1538" s="2"/>
      <c r="H1538" s="2"/>
      <c r="I1538" s="2"/>
    </row>
    <row r="1539" spans="1:9" ht="16.5" customHeight="1">
      <c r="A1539" s="40"/>
      <c r="B1539" s="2"/>
      <c r="C1539" s="2"/>
      <c r="D1539" s="2"/>
      <c r="E1539" s="2"/>
      <c r="F1539" s="2"/>
      <c r="G1539" s="2"/>
      <c r="H1539" s="2"/>
      <c r="I1539" s="2"/>
    </row>
    <row r="1540" spans="1:9" ht="16.5" customHeight="1">
      <c r="A1540" s="40"/>
      <c r="B1540" s="2"/>
      <c r="C1540" s="2"/>
      <c r="D1540" s="2"/>
      <c r="E1540" s="2"/>
      <c r="F1540" s="2"/>
      <c r="G1540" s="2"/>
      <c r="H1540" s="2"/>
      <c r="I1540" s="2"/>
    </row>
    <row r="1541" spans="1:9" ht="16.5" customHeight="1">
      <c r="A1541" s="40"/>
      <c r="B1541" s="2"/>
      <c r="C1541" s="2"/>
      <c r="D1541" s="2"/>
      <c r="E1541" s="2"/>
      <c r="F1541" s="2"/>
      <c r="G1541" s="2"/>
      <c r="H1541" s="2"/>
      <c r="I1541" s="2"/>
    </row>
    <row r="1542" spans="1:9" ht="16.5" customHeight="1">
      <c r="A1542" s="40"/>
      <c r="B1542" s="2"/>
      <c r="C1542" s="2"/>
      <c r="D1542" s="2"/>
      <c r="E1542" s="2"/>
      <c r="F1542" s="2"/>
      <c r="G1542" s="2"/>
      <c r="H1542" s="2"/>
      <c r="I1542" s="2"/>
    </row>
    <row r="1543" spans="1:9" ht="16.5" customHeight="1">
      <c r="A1543" s="40"/>
      <c r="B1543" s="2"/>
      <c r="C1543" s="2"/>
      <c r="D1543" s="2"/>
      <c r="E1543" s="2"/>
      <c r="F1543" s="2"/>
      <c r="G1543" s="2"/>
      <c r="H1543" s="2"/>
      <c r="I1543" s="2"/>
    </row>
    <row r="1544" spans="1:9" ht="16.5" customHeight="1">
      <c r="A1544" s="40"/>
      <c r="B1544" s="2"/>
      <c r="C1544" s="2"/>
      <c r="D1544" s="2"/>
      <c r="E1544" s="2"/>
      <c r="F1544" s="2"/>
      <c r="G1544" s="2"/>
      <c r="H1544" s="2"/>
      <c r="I1544" s="2"/>
    </row>
    <row r="1545" spans="1:9" ht="16.5" customHeight="1">
      <c r="A1545" s="40"/>
      <c r="B1545" s="2"/>
      <c r="C1545" s="2"/>
      <c r="D1545" s="2"/>
      <c r="E1545" s="2"/>
      <c r="F1545" s="2"/>
      <c r="G1545" s="2"/>
      <c r="H1545" s="2"/>
      <c r="I1545" s="2"/>
    </row>
    <row r="1546" spans="1:9" ht="16.5" customHeight="1">
      <c r="A1546" s="40"/>
      <c r="B1546" s="2"/>
      <c r="C1546" s="2"/>
      <c r="D1546" s="2"/>
      <c r="E1546" s="2"/>
      <c r="F1546" s="2"/>
      <c r="G1546" s="2"/>
      <c r="H1546" s="2"/>
      <c r="I1546" s="2"/>
    </row>
    <row r="1547" spans="1:9" ht="16.5" customHeight="1">
      <c r="A1547" s="40"/>
      <c r="B1547" s="2"/>
      <c r="C1547" s="2"/>
      <c r="D1547" s="2"/>
      <c r="E1547" s="2"/>
      <c r="F1547" s="2"/>
      <c r="G1547" s="2"/>
      <c r="H1547" s="2"/>
      <c r="I1547" s="2"/>
    </row>
    <row r="1548" spans="1:9" ht="16.5" customHeight="1">
      <c r="A1548" s="40"/>
      <c r="B1548" s="2"/>
      <c r="C1548" s="2"/>
      <c r="D1548" s="2"/>
      <c r="E1548" s="2"/>
      <c r="F1548" s="2"/>
      <c r="G1548" s="2"/>
      <c r="H1548" s="2"/>
      <c r="I1548" s="2"/>
    </row>
    <row r="1549" spans="1:9" ht="16.5" customHeight="1">
      <c r="A1549" s="40"/>
      <c r="B1549" s="2"/>
      <c r="C1549" s="2"/>
      <c r="D1549" s="2"/>
      <c r="E1549" s="2"/>
      <c r="F1549" s="2"/>
      <c r="G1549" s="2"/>
      <c r="H1549" s="2"/>
      <c r="I1549" s="2"/>
    </row>
    <row r="1550" spans="1:9" ht="16.5" customHeight="1">
      <c r="A1550" s="40"/>
      <c r="B1550" s="2"/>
      <c r="C1550" s="2"/>
      <c r="D1550" s="2"/>
      <c r="E1550" s="2"/>
      <c r="F1550" s="2"/>
      <c r="G1550" s="2"/>
      <c r="H1550" s="2"/>
      <c r="I1550" s="2"/>
    </row>
    <row r="1551" spans="1:9" ht="16.5" customHeight="1">
      <c r="A1551" s="40"/>
      <c r="B1551" s="2"/>
      <c r="C1551" s="2"/>
      <c r="D1551" s="2"/>
      <c r="E1551" s="2"/>
      <c r="F1551" s="2"/>
      <c r="G1551" s="2"/>
      <c r="H1551" s="2"/>
      <c r="I1551" s="2"/>
    </row>
    <row r="1552" spans="1:9" ht="16.5" customHeight="1">
      <c r="A1552" s="40"/>
      <c r="B1552" s="2"/>
      <c r="C1552" s="2"/>
      <c r="D1552" s="2"/>
      <c r="E1552" s="2"/>
      <c r="F1552" s="2"/>
      <c r="G1552" s="2"/>
      <c r="H1552" s="2"/>
      <c r="I1552" s="2"/>
    </row>
    <row r="1553" spans="1:9" ht="16.5" customHeight="1">
      <c r="A1553" s="40"/>
      <c r="B1553" s="2"/>
      <c r="C1553" s="2"/>
      <c r="D1553" s="2"/>
      <c r="E1553" s="2"/>
      <c r="F1553" s="2"/>
      <c r="G1553" s="2"/>
      <c r="H1553" s="2"/>
      <c r="I1553" s="2"/>
    </row>
    <row r="1554" spans="1:9" ht="16.5" customHeight="1">
      <c r="A1554" s="40"/>
      <c r="B1554" s="2"/>
      <c r="C1554" s="2"/>
      <c r="D1554" s="2"/>
      <c r="E1554" s="2"/>
      <c r="F1554" s="2"/>
      <c r="G1554" s="2"/>
      <c r="H1554" s="2"/>
      <c r="I1554" s="2"/>
    </row>
    <row r="1555" spans="1:9" ht="16.5" customHeight="1">
      <c r="A1555" s="40"/>
      <c r="B1555" s="2"/>
      <c r="C1555" s="2"/>
      <c r="D1555" s="2"/>
      <c r="E1555" s="2"/>
      <c r="F1555" s="2"/>
      <c r="G1555" s="2"/>
      <c r="H1555" s="2"/>
      <c r="I1555" s="2"/>
    </row>
    <row r="1556" spans="1:9" ht="16.5" customHeight="1">
      <c r="A1556" s="40"/>
      <c r="B1556" s="2"/>
      <c r="C1556" s="2"/>
      <c r="D1556" s="2"/>
      <c r="E1556" s="2"/>
      <c r="F1556" s="2"/>
      <c r="G1556" s="2"/>
      <c r="H1556" s="2"/>
      <c r="I1556" s="2"/>
    </row>
    <row r="1557" spans="1:9" ht="16.5" customHeight="1">
      <c r="A1557" s="40"/>
      <c r="B1557" s="2"/>
      <c r="C1557" s="2"/>
      <c r="D1557" s="2"/>
      <c r="E1557" s="2"/>
      <c r="F1557" s="2"/>
      <c r="G1557" s="2"/>
      <c r="H1557" s="2"/>
      <c r="I1557" s="2"/>
    </row>
    <row r="1558" spans="1:9" ht="16.5" customHeight="1">
      <c r="A1558" s="40"/>
      <c r="B1558" s="2"/>
      <c r="C1558" s="2"/>
      <c r="D1558" s="2"/>
      <c r="E1558" s="2"/>
      <c r="F1558" s="2"/>
      <c r="G1558" s="2"/>
      <c r="H1558" s="2"/>
      <c r="I1558" s="2"/>
    </row>
    <row r="1559" spans="1:9" ht="16.5" customHeight="1">
      <c r="A1559" s="40"/>
      <c r="B1559" s="2"/>
      <c r="C1559" s="2"/>
      <c r="D1559" s="2"/>
      <c r="E1559" s="2"/>
      <c r="F1559" s="2"/>
      <c r="G1559" s="2"/>
      <c r="H1559" s="2"/>
      <c r="I1559" s="2"/>
    </row>
    <row r="1560" spans="1:9" ht="16.5" customHeight="1">
      <c r="A1560" s="40"/>
      <c r="B1560" s="2"/>
      <c r="C1560" s="2"/>
      <c r="D1560" s="2"/>
      <c r="E1560" s="2"/>
      <c r="F1560" s="2"/>
      <c r="G1560" s="2"/>
      <c r="H1560" s="2"/>
      <c r="I1560" s="2"/>
    </row>
    <row r="1561" spans="1:9" ht="16.5" customHeight="1">
      <c r="A1561" s="40"/>
      <c r="B1561" s="2"/>
      <c r="C1561" s="2"/>
      <c r="D1561" s="2"/>
      <c r="E1561" s="2"/>
      <c r="F1561" s="2"/>
      <c r="G1561" s="2"/>
      <c r="H1561" s="2"/>
      <c r="I1561" s="2"/>
    </row>
    <row r="1562" spans="1:9" ht="16.5" customHeight="1">
      <c r="A1562" s="40"/>
      <c r="B1562" s="2"/>
      <c r="C1562" s="2"/>
      <c r="D1562" s="2"/>
      <c r="E1562" s="2"/>
      <c r="F1562" s="2"/>
      <c r="G1562" s="2"/>
      <c r="H1562" s="2"/>
      <c r="I1562" s="2"/>
    </row>
    <row r="1563" spans="1:9" ht="16.5" customHeight="1">
      <c r="A1563" s="40"/>
      <c r="B1563" s="2"/>
      <c r="C1563" s="2"/>
      <c r="D1563" s="2"/>
      <c r="E1563" s="2"/>
      <c r="F1563" s="2"/>
      <c r="G1563" s="2"/>
      <c r="H1563" s="2"/>
      <c r="I1563" s="2"/>
    </row>
    <row r="1564" spans="1:9" ht="16.5" customHeight="1">
      <c r="A1564" s="40"/>
      <c r="B1564" s="2"/>
      <c r="C1564" s="2"/>
      <c r="D1564" s="2"/>
      <c r="E1564" s="2"/>
      <c r="F1564" s="2"/>
      <c r="G1564" s="2"/>
      <c r="H1564" s="2"/>
      <c r="I1564" s="2"/>
    </row>
    <row r="1565" spans="1:9" ht="16.5" customHeight="1">
      <c r="A1565" s="40"/>
      <c r="B1565" s="2"/>
      <c r="C1565" s="2"/>
      <c r="D1565" s="2"/>
      <c r="E1565" s="2"/>
      <c r="F1565" s="2"/>
      <c r="G1565" s="2"/>
      <c r="H1565" s="2"/>
      <c r="I1565" s="2"/>
    </row>
    <row r="1566" spans="1:9" ht="16.5" customHeight="1">
      <c r="A1566" s="40"/>
      <c r="B1566" s="2"/>
      <c r="C1566" s="2"/>
      <c r="D1566" s="2"/>
      <c r="E1566" s="2"/>
      <c r="F1566" s="2"/>
      <c r="G1566" s="2"/>
      <c r="H1566" s="2"/>
      <c r="I1566" s="2"/>
    </row>
    <row r="1567" spans="1:9" ht="16.5" customHeight="1">
      <c r="A1567" s="40"/>
      <c r="B1567" s="2"/>
      <c r="C1567" s="2"/>
      <c r="D1567" s="2"/>
      <c r="E1567" s="2"/>
      <c r="F1567" s="2"/>
      <c r="G1567" s="2"/>
      <c r="H1567" s="2"/>
      <c r="I1567" s="2"/>
    </row>
    <row r="1568" spans="1:9" ht="16.5" customHeight="1">
      <c r="A1568" s="40"/>
      <c r="B1568" s="2"/>
      <c r="C1568" s="2"/>
      <c r="D1568" s="2"/>
      <c r="E1568" s="2"/>
      <c r="F1568" s="2"/>
      <c r="G1568" s="2"/>
      <c r="H1568" s="2"/>
      <c r="I1568" s="2"/>
    </row>
    <row r="1569" spans="1:9" ht="16.5" customHeight="1">
      <c r="A1569" s="40"/>
      <c r="B1569" s="2"/>
      <c r="C1569" s="2"/>
      <c r="D1569" s="2"/>
      <c r="E1569" s="2"/>
      <c r="F1569" s="2"/>
      <c r="G1569" s="2"/>
      <c r="H1569" s="2"/>
      <c r="I1569" s="2"/>
    </row>
    <row r="1570" spans="1:9" ht="16.5" customHeight="1">
      <c r="A1570" s="40"/>
      <c r="B1570" s="2"/>
      <c r="C1570" s="2"/>
      <c r="D1570" s="2"/>
      <c r="E1570" s="2"/>
      <c r="F1570" s="2"/>
      <c r="G1570" s="2"/>
      <c r="H1570" s="2"/>
      <c r="I1570" s="2"/>
    </row>
    <row r="1571" spans="1:9" ht="16.5" customHeight="1">
      <c r="A1571" s="40"/>
      <c r="B1571" s="2"/>
      <c r="C1571" s="2"/>
      <c r="D1571" s="2"/>
      <c r="E1571" s="2"/>
      <c r="F1571" s="2"/>
      <c r="G1571" s="2"/>
      <c r="H1571" s="2"/>
      <c r="I1571" s="2"/>
    </row>
    <row r="1572" spans="1:9" ht="16.5" customHeight="1">
      <c r="A1572" s="40"/>
      <c r="B1572" s="2"/>
      <c r="C1572" s="2"/>
      <c r="D1572" s="2"/>
      <c r="E1572" s="2"/>
      <c r="F1572" s="2"/>
      <c r="G1572" s="2"/>
      <c r="H1572" s="2"/>
      <c r="I1572" s="2"/>
    </row>
    <row r="1573" spans="1:9" ht="16.5" customHeight="1">
      <c r="A1573" s="40"/>
      <c r="B1573" s="2"/>
      <c r="C1573" s="2"/>
      <c r="D1573" s="2"/>
      <c r="E1573" s="2"/>
      <c r="F1573" s="2"/>
      <c r="G1573" s="2"/>
      <c r="H1573" s="2"/>
      <c r="I1573" s="2"/>
    </row>
    <row r="1574" spans="1:9" ht="16.5" customHeight="1">
      <c r="A1574" s="40"/>
      <c r="B1574" s="2"/>
      <c r="C1574" s="2"/>
      <c r="D1574" s="2"/>
      <c r="E1574" s="2"/>
      <c r="F1574" s="2"/>
      <c r="G1574" s="2"/>
      <c r="H1574" s="2"/>
      <c r="I1574" s="2"/>
    </row>
    <row r="1575" spans="1:9" ht="16.5" customHeight="1">
      <c r="A1575" s="40"/>
      <c r="B1575" s="2"/>
      <c r="C1575" s="2"/>
      <c r="D1575" s="2"/>
      <c r="E1575" s="2"/>
      <c r="F1575" s="2"/>
      <c r="G1575" s="2"/>
      <c r="H1575" s="2"/>
      <c r="I1575" s="2"/>
    </row>
    <row r="1576" spans="1:9" ht="16.5" customHeight="1">
      <c r="A1576" s="40"/>
      <c r="B1576" s="2"/>
      <c r="C1576" s="2"/>
      <c r="D1576" s="2"/>
      <c r="E1576" s="2"/>
      <c r="F1576" s="2"/>
      <c r="G1576" s="2"/>
      <c r="H1576" s="2"/>
      <c r="I1576" s="2"/>
    </row>
    <row r="1577" spans="1:9" ht="16.5" customHeight="1">
      <c r="A1577" s="40"/>
      <c r="B1577" s="2"/>
      <c r="C1577" s="2"/>
      <c r="D1577" s="2"/>
      <c r="E1577" s="2"/>
      <c r="F1577" s="2"/>
      <c r="G1577" s="2"/>
      <c r="H1577" s="2"/>
      <c r="I1577" s="2"/>
    </row>
    <row r="1578" spans="1:9" ht="16.5" customHeight="1">
      <c r="A1578" s="40"/>
      <c r="B1578" s="2"/>
      <c r="C1578" s="2"/>
      <c r="D1578" s="2"/>
      <c r="E1578" s="2"/>
      <c r="F1578" s="2"/>
      <c r="G1578" s="2"/>
      <c r="H1578" s="2"/>
      <c r="I1578" s="2"/>
    </row>
    <row r="1579" spans="1:9" ht="16.5" customHeight="1">
      <c r="A1579" s="40"/>
      <c r="B1579" s="2"/>
      <c r="C1579" s="2"/>
      <c r="D1579" s="2"/>
      <c r="E1579" s="2"/>
      <c r="F1579" s="2"/>
      <c r="G1579" s="2"/>
      <c r="H1579" s="2"/>
      <c r="I1579" s="2"/>
    </row>
    <row r="1580" spans="1:9" ht="16.5" customHeight="1">
      <c r="A1580" s="40"/>
      <c r="B1580" s="2"/>
      <c r="C1580" s="2"/>
      <c r="D1580" s="2"/>
      <c r="E1580" s="2"/>
      <c r="F1580" s="2"/>
      <c r="G1580" s="2"/>
      <c r="H1580" s="2"/>
      <c r="I1580" s="2"/>
    </row>
    <row r="1581" spans="1:9" ht="16.5" customHeight="1">
      <c r="A1581" s="40"/>
      <c r="B1581" s="2"/>
      <c r="C1581" s="2"/>
      <c r="D1581" s="2"/>
      <c r="E1581" s="2"/>
      <c r="F1581" s="2"/>
      <c r="G1581" s="2"/>
      <c r="H1581" s="2"/>
      <c r="I1581" s="2"/>
    </row>
    <row r="1582" spans="1:9" ht="16.5" customHeight="1">
      <c r="A1582" s="40"/>
      <c r="B1582" s="2"/>
      <c r="C1582" s="2"/>
      <c r="D1582" s="2"/>
      <c r="E1582" s="2"/>
      <c r="F1582" s="2"/>
      <c r="G1582" s="2"/>
      <c r="H1582" s="2"/>
      <c r="I1582" s="2"/>
    </row>
    <row r="1583" spans="1:9" ht="16.5" customHeight="1">
      <c r="A1583" s="40"/>
      <c r="B1583" s="2"/>
      <c r="C1583" s="2"/>
      <c r="D1583" s="2"/>
      <c r="E1583" s="2"/>
      <c r="F1583" s="2"/>
      <c r="G1583" s="2"/>
      <c r="H1583" s="2"/>
      <c r="I1583" s="2"/>
    </row>
    <row r="1584" spans="1:9" ht="16.5" customHeight="1">
      <c r="A1584" s="40"/>
      <c r="B1584" s="2"/>
      <c r="C1584" s="2"/>
      <c r="D1584" s="2"/>
      <c r="E1584" s="2"/>
      <c r="F1584" s="2"/>
      <c r="G1584" s="2"/>
      <c r="H1584" s="2"/>
      <c r="I1584" s="2"/>
    </row>
    <row r="1585" spans="1:9" ht="16.5" customHeight="1">
      <c r="A1585" s="40"/>
      <c r="B1585" s="2"/>
      <c r="C1585" s="2"/>
      <c r="D1585" s="2"/>
      <c r="E1585" s="2"/>
      <c r="F1585" s="2"/>
      <c r="G1585" s="2"/>
      <c r="H1585" s="2"/>
      <c r="I1585" s="2"/>
    </row>
    <row r="1586" spans="1:9" ht="16.5" customHeight="1">
      <c r="A1586" s="40"/>
      <c r="B1586" s="2"/>
      <c r="C1586" s="2"/>
      <c r="D1586" s="2"/>
      <c r="E1586" s="2"/>
      <c r="F1586" s="2"/>
      <c r="G1586" s="2"/>
      <c r="H1586" s="2"/>
      <c r="I1586" s="2"/>
    </row>
    <row r="1587" spans="1:9" ht="16.5" customHeight="1">
      <c r="A1587" s="40"/>
      <c r="B1587" s="2"/>
      <c r="C1587" s="2"/>
      <c r="D1587" s="2"/>
      <c r="E1587" s="2"/>
      <c r="F1587" s="2"/>
      <c r="G1587" s="2"/>
      <c r="H1587" s="2"/>
      <c r="I1587" s="2"/>
    </row>
    <row r="1588" spans="1:9" ht="16.5" customHeight="1">
      <c r="A1588" s="40"/>
      <c r="B1588" s="2"/>
      <c r="C1588" s="2"/>
      <c r="D1588" s="2"/>
      <c r="E1588" s="2"/>
      <c r="F1588" s="2"/>
      <c r="G1588" s="2"/>
      <c r="H1588" s="2"/>
      <c r="I1588" s="2"/>
    </row>
    <row r="1589" spans="1:9" ht="16.5" customHeight="1">
      <c r="A1589" s="40"/>
      <c r="B1589" s="2"/>
      <c r="C1589" s="2"/>
      <c r="D1589" s="2"/>
      <c r="E1589" s="2"/>
      <c r="F1589" s="2"/>
      <c r="G1589" s="2"/>
      <c r="H1589" s="2"/>
      <c r="I1589" s="2"/>
    </row>
    <row r="1590" spans="1:9" ht="16.5" customHeight="1">
      <c r="A1590" s="40"/>
      <c r="B1590" s="2"/>
      <c r="C1590" s="2"/>
      <c r="D1590" s="2"/>
      <c r="E1590" s="2"/>
      <c r="F1590" s="2"/>
      <c r="G1590" s="2"/>
      <c r="H1590" s="2"/>
      <c r="I1590" s="2"/>
    </row>
    <row r="1591" spans="1:9" ht="16.5" customHeight="1">
      <c r="A1591" s="40"/>
      <c r="B1591" s="2"/>
      <c r="C1591" s="2"/>
      <c r="D1591" s="2"/>
      <c r="E1591" s="2"/>
      <c r="F1591" s="2"/>
      <c r="G1591" s="2"/>
      <c r="H1591" s="2"/>
      <c r="I1591" s="2"/>
    </row>
    <row r="1592" spans="1:9" ht="16.5" customHeight="1">
      <c r="A1592" s="40"/>
      <c r="B1592" s="2"/>
      <c r="C1592" s="2"/>
      <c r="D1592" s="2"/>
      <c r="E1592" s="2"/>
      <c r="F1592" s="2"/>
      <c r="G1592" s="2"/>
      <c r="H1592" s="2"/>
      <c r="I1592" s="2"/>
    </row>
    <row r="1593" spans="1:9" ht="16.5" customHeight="1">
      <c r="A1593" s="40"/>
      <c r="B1593" s="2"/>
      <c r="C1593" s="2"/>
      <c r="D1593" s="2"/>
      <c r="E1593" s="2"/>
      <c r="F1593" s="2"/>
      <c r="G1593" s="2"/>
      <c r="H1593" s="2"/>
      <c r="I1593" s="2"/>
    </row>
    <row r="1594" spans="1:9" ht="16.5" customHeight="1">
      <c r="A1594" s="40"/>
      <c r="B1594" s="2"/>
      <c r="C1594" s="2"/>
      <c r="D1594" s="2"/>
      <c r="E1594" s="2"/>
      <c r="F1594" s="2"/>
      <c r="G1594" s="2"/>
      <c r="H1594" s="2"/>
      <c r="I1594" s="2"/>
    </row>
    <row r="1595" spans="1:9" ht="16.5" customHeight="1">
      <c r="A1595" s="40"/>
      <c r="B1595" s="2"/>
      <c r="C1595" s="2"/>
      <c r="D1595" s="2"/>
      <c r="E1595" s="2"/>
      <c r="F1595" s="2"/>
      <c r="G1595" s="2"/>
      <c r="H1595" s="2"/>
      <c r="I1595" s="2"/>
    </row>
    <row r="1596" spans="1:9" ht="16.5" customHeight="1">
      <c r="A1596" s="40"/>
      <c r="B1596" s="2"/>
      <c r="C1596" s="2"/>
      <c r="D1596" s="2"/>
      <c r="E1596" s="2"/>
      <c r="F1596" s="2"/>
      <c r="G1596" s="2"/>
      <c r="H1596" s="2"/>
      <c r="I1596" s="2"/>
    </row>
    <row r="1597" spans="1:9" ht="16.5" customHeight="1">
      <c r="A1597" s="40"/>
      <c r="B1597" s="2"/>
      <c r="C1597" s="2"/>
      <c r="D1597" s="2"/>
      <c r="E1597" s="2"/>
      <c r="F1597" s="2"/>
      <c r="G1597" s="2"/>
      <c r="H1597" s="2"/>
      <c r="I1597" s="2"/>
    </row>
    <row r="1598" spans="1:9" ht="16.5" customHeight="1">
      <c r="A1598" s="40"/>
      <c r="B1598" s="2"/>
      <c r="C1598" s="2"/>
      <c r="D1598" s="2"/>
      <c r="E1598" s="2"/>
      <c r="F1598" s="2"/>
      <c r="G1598" s="2"/>
      <c r="H1598" s="2"/>
      <c r="I1598" s="2"/>
    </row>
    <row r="1599" spans="1:9" ht="16.5" customHeight="1">
      <c r="A1599" s="40"/>
      <c r="B1599" s="2"/>
      <c r="C1599" s="2"/>
      <c r="D1599" s="2"/>
      <c r="E1599" s="2"/>
      <c r="F1599" s="2"/>
      <c r="G1599" s="2"/>
      <c r="H1599" s="2"/>
      <c r="I1599" s="2"/>
    </row>
    <row r="1600" spans="1:9" ht="16.5" customHeight="1">
      <c r="A1600" s="40"/>
      <c r="B1600" s="2"/>
      <c r="C1600" s="2"/>
      <c r="D1600" s="2"/>
      <c r="E1600" s="2"/>
      <c r="F1600" s="2"/>
      <c r="G1600" s="2"/>
      <c r="H1600" s="2"/>
      <c r="I1600" s="2"/>
    </row>
    <row r="1601" spans="1:9" ht="16.5" customHeight="1">
      <c r="A1601" s="40"/>
      <c r="B1601" s="2"/>
      <c r="C1601" s="2"/>
      <c r="D1601" s="2"/>
      <c r="E1601" s="2"/>
      <c r="F1601" s="2"/>
      <c r="G1601" s="2"/>
      <c r="H1601" s="2"/>
      <c r="I1601" s="2"/>
    </row>
    <row r="1602" spans="1:9" ht="16.5" customHeight="1">
      <c r="A1602" s="40"/>
      <c r="B1602" s="2"/>
      <c r="C1602" s="2"/>
      <c r="D1602" s="2"/>
      <c r="E1602" s="2"/>
      <c r="F1602" s="2"/>
      <c r="G1602" s="2"/>
      <c r="H1602" s="2"/>
      <c r="I1602" s="2"/>
    </row>
    <row r="1603" spans="1:9" ht="16.5" customHeight="1">
      <c r="A1603" s="40"/>
      <c r="B1603" s="2"/>
      <c r="C1603" s="2"/>
      <c r="D1603" s="2"/>
      <c r="E1603" s="2"/>
      <c r="F1603" s="2"/>
      <c r="G1603" s="2"/>
      <c r="H1603" s="2"/>
      <c r="I1603" s="2"/>
    </row>
    <row r="1604" spans="1:9" ht="16.5" customHeight="1">
      <c r="A1604" s="40"/>
      <c r="B1604" s="2"/>
      <c r="C1604" s="2"/>
      <c r="D1604" s="2"/>
      <c r="E1604" s="2"/>
      <c r="F1604" s="2"/>
      <c r="G1604" s="2"/>
      <c r="H1604" s="2"/>
      <c r="I1604" s="2"/>
    </row>
    <row r="1605" spans="1:9" ht="16.5" customHeight="1">
      <c r="A1605" s="40"/>
      <c r="B1605" s="2"/>
      <c r="C1605" s="2"/>
      <c r="D1605" s="2"/>
      <c r="E1605" s="2"/>
      <c r="F1605" s="2"/>
      <c r="G1605" s="2"/>
      <c r="H1605" s="2"/>
      <c r="I1605" s="2"/>
    </row>
    <row r="1606" spans="1:9" ht="16.5" customHeight="1">
      <c r="A1606" s="40"/>
      <c r="B1606" s="2"/>
      <c r="C1606" s="2"/>
      <c r="D1606" s="2"/>
      <c r="E1606" s="2"/>
      <c r="F1606" s="2"/>
      <c r="G1606" s="2"/>
      <c r="H1606" s="2"/>
      <c r="I1606" s="2"/>
    </row>
    <row r="1607" spans="1:9" ht="16.5" customHeight="1">
      <c r="A1607" s="40"/>
      <c r="B1607" s="2"/>
      <c r="C1607" s="2"/>
      <c r="D1607" s="2"/>
      <c r="E1607" s="2"/>
      <c r="F1607" s="2"/>
      <c r="G1607" s="2"/>
      <c r="H1607" s="2"/>
      <c r="I1607" s="2"/>
    </row>
    <row r="1608" spans="1:9" ht="16.5" customHeight="1">
      <c r="A1608" s="40"/>
      <c r="B1608" s="2"/>
      <c r="C1608" s="2"/>
      <c r="D1608" s="2"/>
      <c r="E1608" s="2"/>
      <c r="F1608" s="2"/>
      <c r="G1608" s="2"/>
      <c r="H1608" s="2"/>
      <c r="I1608" s="2"/>
    </row>
    <row r="1609" spans="1:9" ht="16.5" customHeight="1">
      <c r="A1609" s="40"/>
      <c r="B1609" s="2"/>
      <c r="C1609" s="2"/>
      <c r="D1609" s="2"/>
      <c r="E1609" s="2"/>
      <c r="F1609" s="2"/>
      <c r="G1609" s="2"/>
      <c r="H1609" s="2"/>
      <c r="I1609" s="2"/>
    </row>
    <row r="1610" spans="1:9" ht="16.5" customHeight="1">
      <c r="A1610" s="40"/>
      <c r="B1610" s="2"/>
      <c r="C1610" s="2"/>
      <c r="D1610" s="2"/>
      <c r="E1610" s="2"/>
      <c r="F1610" s="2"/>
      <c r="G1610" s="2"/>
      <c r="H1610" s="2"/>
      <c r="I1610" s="2"/>
    </row>
    <row r="1611" spans="1:9" ht="16.5" customHeight="1">
      <c r="A1611" s="40"/>
      <c r="B1611" s="2"/>
      <c r="C1611" s="2"/>
      <c r="D1611" s="2"/>
      <c r="E1611" s="2"/>
      <c r="F1611" s="2"/>
      <c r="G1611" s="2"/>
      <c r="H1611" s="2"/>
      <c r="I1611" s="2"/>
    </row>
    <row r="1612" spans="1:9" ht="16.5" customHeight="1">
      <c r="A1612" s="40"/>
      <c r="B1612" s="2"/>
      <c r="C1612" s="2"/>
      <c r="D1612" s="2"/>
      <c r="E1612" s="2"/>
      <c r="F1612" s="2"/>
      <c r="G1612" s="2"/>
      <c r="H1612" s="2"/>
      <c r="I1612" s="2"/>
    </row>
    <row r="1613" spans="1:9" ht="16.5" customHeight="1">
      <c r="A1613" s="40"/>
      <c r="B1613" s="2"/>
      <c r="C1613" s="2"/>
      <c r="D1613" s="2"/>
      <c r="E1613" s="2"/>
      <c r="F1613" s="2"/>
      <c r="G1613" s="2"/>
      <c r="H1613" s="2"/>
      <c r="I1613" s="2"/>
    </row>
    <row r="1614" spans="1:9" ht="16.5" customHeight="1">
      <c r="A1614" s="40"/>
      <c r="B1614" s="2"/>
      <c r="C1614" s="2"/>
      <c r="D1614" s="2"/>
      <c r="E1614" s="2"/>
      <c r="F1614" s="2"/>
      <c r="G1614" s="2"/>
      <c r="H1614" s="2"/>
      <c r="I1614" s="2"/>
    </row>
    <row r="1615" spans="1:9" ht="16.5" customHeight="1">
      <c r="A1615" s="40"/>
      <c r="B1615" s="2"/>
      <c r="C1615" s="2"/>
      <c r="D1615" s="2"/>
      <c r="E1615" s="2"/>
      <c r="F1615" s="2"/>
      <c r="G1615" s="2"/>
      <c r="H1615" s="2"/>
      <c r="I1615" s="2"/>
    </row>
    <row r="1616" spans="1:9" ht="16.5" customHeight="1">
      <c r="A1616" s="40"/>
      <c r="B1616" s="2"/>
      <c r="C1616" s="2"/>
      <c r="D1616" s="2"/>
      <c r="E1616" s="2"/>
      <c r="F1616" s="2"/>
      <c r="G1616" s="2"/>
      <c r="H1616" s="2"/>
      <c r="I1616" s="2"/>
    </row>
    <row r="1617" spans="1:9" ht="16.5" customHeight="1">
      <c r="A1617" s="40"/>
      <c r="B1617" s="2"/>
      <c r="C1617" s="2"/>
      <c r="D1617" s="2"/>
      <c r="E1617" s="2"/>
      <c r="F1617" s="2"/>
      <c r="G1617" s="2"/>
      <c r="H1617" s="2"/>
      <c r="I1617" s="2"/>
    </row>
    <row r="1618" spans="1:9" ht="16.5" customHeight="1">
      <c r="A1618" s="40"/>
      <c r="B1618" s="2"/>
      <c r="C1618" s="2"/>
      <c r="D1618" s="2"/>
      <c r="E1618" s="2"/>
      <c r="F1618" s="2"/>
      <c r="G1618" s="2"/>
      <c r="H1618" s="2"/>
      <c r="I1618" s="2"/>
    </row>
    <row r="1619" spans="1:9" ht="16.5" customHeight="1">
      <c r="A1619" s="40"/>
      <c r="B1619" s="2"/>
      <c r="C1619" s="2"/>
      <c r="D1619" s="2"/>
      <c r="E1619" s="2"/>
      <c r="F1619" s="2"/>
      <c r="G1619" s="2"/>
      <c r="H1619" s="2"/>
      <c r="I1619" s="2"/>
    </row>
    <row r="1620" spans="1:9" ht="16.5" customHeight="1">
      <c r="A1620" s="40"/>
      <c r="B1620" s="2"/>
      <c r="C1620" s="2"/>
      <c r="D1620" s="2"/>
      <c r="E1620" s="2"/>
      <c r="F1620" s="2"/>
      <c r="G1620" s="2"/>
      <c r="H1620" s="2"/>
      <c r="I1620" s="2"/>
    </row>
    <row r="1621" spans="1:9" ht="16.5" customHeight="1">
      <c r="A1621" s="40"/>
      <c r="B1621" s="2"/>
      <c r="C1621" s="2"/>
      <c r="D1621" s="2"/>
      <c r="E1621" s="2"/>
      <c r="F1621" s="2"/>
      <c r="G1621" s="2"/>
      <c r="H1621" s="2"/>
      <c r="I1621" s="2"/>
    </row>
    <row r="1622" spans="1:9" ht="16.5" customHeight="1">
      <c r="A1622" s="40"/>
      <c r="B1622" s="2"/>
      <c r="C1622" s="2"/>
      <c r="D1622" s="2"/>
      <c r="E1622" s="2"/>
      <c r="F1622" s="2"/>
      <c r="G1622" s="2"/>
      <c r="H1622" s="2"/>
      <c r="I1622" s="2"/>
    </row>
    <row r="1623" spans="1:9" ht="16.5" customHeight="1">
      <c r="A1623" s="40"/>
      <c r="B1623" s="2"/>
      <c r="C1623" s="2"/>
      <c r="D1623" s="2"/>
      <c r="E1623" s="2"/>
      <c r="F1623" s="2"/>
      <c r="G1623" s="2"/>
      <c r="H1623" s="2"/>
      <c r="I1623" s="2"/>
    </row>
    <row r="1624" spans="1:9" ht="16.5" customHeight="1">
      <c r="A1624" s="40"/>
      <c r="B1624" s="2"/>
      <c r="C1624" s="2"/>
      <c r="D1624" s="2"/>
      <c r="E1624" s="2"/>
      <c r="F1624" s="2"/>
      <c r="G1624" s="2"/>
      <c r="H1624" s="2"/>
      <c r="I1624" s="2"/>
    </row>
    <row r="1625" spans="1:9" ht="16.5" customHeight="1">
      <c r="A1625" s="40"/>
      <c r="B1625" s="2"/>
      <c r="C1625" s="2"/>
      <c r="D1625" s="2"/>
      <c r="E1625" s="2"/>
      <c r="F1625" s="2"/>
      <c r="G1625" s="2"/>
      <c r="H1625" s="2"/>
      <c r="I1625" s="2"/>
    </row>
    <row r="1626" spans="1:9" ht="16.5" customHeight="1">
      <c r="A1626" s="40"/>
      <c r="B1626" s="2"/>
      <c r="C1626" s="2"/>
      <c r="D1626" s="2"/>
      <c r="E1626" s="2"/>
      <c r="F1626" s="2"/>
      <c r="G1626" s="2"/>
      <c r="H1626" s="2"/>
      <c r="I1626" s="2"/>
    </row>
    <row r="1627" spans="1:9" ht="16.5" customHeight="1">
      <c r="A1627" s="40"/>
      <c r="B1627" s="2"/>
      <c r="C1627" s="2"/>
      <c r="D1627" s="2"/>
      <c r="E1627" s="2"/>
      <c r="F1627" s="2"/>
      <c r="G1627" s="2"/>
      <c r="H1627" s="2"/>
      <c r="I1627" s="2"/>
    </row>
    <row r="1628" spans="1:9" ht="16.5" customHeight="1">
      <c r="A1628" s="40"/>
      <c r="B1628" s="2"/>
      <c r="C1628" s="2"/>
      <c r="D1628" s="2"/>
      <c r="E1628" s="2"/>
      <c r="F1628" s="2"/>
      <c r="G1628" s="2"/>
      <c r="H1628" s="2"/>
      <c r="I1628" s="2"/>
    </row>
    <row r="1629" spans="1:9" ht="16.5" customHeight="1">
      <c r="A1629" s="40"/>
      <c r="B1629" s="2"/>
      <c r="C1629" s="2"/>
      <c r="D1629" s="2"/>
      <c r="E1629" s="2"/>
      <c r="F1629" s="2"/>
      <c r="G1629" s="2"/>
      <c r="H1629" s="2"/>
      <c r="I1629" s="2"/>
    </row>
    <row r="1630" spans="1:9" ht="16.5" customHeight="1">
      <c r="A1630" s="40"/>
      <c r="B1630" s="2"/>
      <c r="C1630" s="2"/>
      <c r="D1630" s="2"/>
      <c r="E1630" s="2"/>
      <c r="F1630" s="2"/>
      <c r="G1630" s="2"/>
      <c r="H1630" s="2"/>
      <c r="I1630" s="2"/>
    </row>
    <row r="1631" spans="1:9" ht="16.5" customHeight="1">
      <c r="A1631" s="40"/>
      <c r="B1631" s="2"/>
      <c r="C1631" s="2"/>
      <c r="D1631" s="2"/>
      <c r="E1631" s="2"/>
      <c r="F1631" s="2"/>
      <c r="G1631" s="2"/>
      <c r="H1631" s="2"/>
      <c r="I1631" s="2"/>
    </row>
    <row r="1632" spans="1:9" ht="16.5" customHeight="1">
      <c r="A1632" s="40"/>
      <c r="B1632" s="2"/>
      <c r="C1632" s="2"/>
      <c r="D1632" s="2"/>
      <c r="E1632" s="2"/>
      <c r="F1632" s="2"/>
      <c r="G1632" s="2"/>
      <c r="H1632" s="2"/>
      <c r="I1632" s="2"/>
    </row>
    <row r="1633" spans="1:9" ht="16.5" customHeight="1">
      <c r="A1633" s="40"/>
      <c r="B1633" s="2"/>
      <c r="C1633" s="2"/>
      <c r="D1633" s="2"/>
      <c r="E1633" s="2"/>
      <c r="F1633" s="2"/>
      <c r="G1633" s="2"/>
      <c r="H1633" s="2"/>
      <c r="I1633" s="2"/>
    </row>
    <row r="1634" spans="1:9" ht="16.5" customHeight="1">
      <c r="A1634" s="40"/>
      <c r="B1634" s="2"/>
      <c r="C1634" s="2"/>
      <c r="D1634" s="2"/>
      <c r="E1634" s="2"/>
      <c r="F1634" s="2"/>
      <c r="G1634" s="2"/>
      <c r="H1634" s="2"/>
      <c r="I1634" s="2"/>
    </row>
    <row r="1635" spans="1:9" ht="16.5" customHeight="1">
      <c r="A1635" s="40"/>
      <c r="B1635" s="2"/>
      <c r="C1635" s="2"/>
      <c r="D1635" s="2"/>
      <c r="E1635" s="2"/>
      <c r="F1635" s="2"/>
      <c r="G1635" s="2"/>
      <c r="H1635" s="2"/>
      <c r="I1635" s="2"/>
    </row>
    <row r="1636" spans="1:9" ht="16.5" customHeight="1">
      <c r="A1636" s="40"/>
      <c r="B1636" s="2"/>
      <c r="C1636" s="2"/>
      <c r="D1636" s="2"/>
      <c r="E1636" s="2"/>
      <c r="F1636" s="2"/>
      <c r="G1636" s="2"/>
      <c r="H1636" s="2"/>
      <c r="I1636" s="2"/>
    </row>
    <row r="1637" spans="1:9" ht="16.5" customHeight="1">
      <c r="A1637" s="40"/>
      <c r="B1637" s="2"/>
      <c r="C1637" s="2"/>
      <c r="D1637" s="2"/>
      <c r="E1637" s="2"/>
      <c r="F1637" s="2"/>
      <c r="G1637" s="2"/>
      <c r="H1637" s="2"/>
      <c r="I1637" s="2"/>
    </row>
    <row r="1638" spans="1:9" ht="16.5" customHeight="1">
      <c r="A1638" s="40"/>
      <c r="B1638" s="2"/>
      <c r="C1638" s="2"/>
      <c r="D1638" s="2"/>
      <c r="E1638" s="2"/>
      <c r="F1638" s="2"/>
      <c r="G1638" s="2"/>
      <c r="H1638" s="2"/>
      <c r="I1638" s="2"/>
    </row>
    <row r="1639" spans="1:9" ht="16.5" customHeight="1">
      <c r="A1639" s="40"/>
      <c r="B1639" s="2"/>
      <c r="C1639" s="2"/>
      <c r="D1639" s="2"/>
      <c r="E1639" s="2"/>
      <c r="F1639" s="2"/>
      <c r="G1639" s="2"/>
      <c r="H1639" s="2"/>
      <c r="I1639" s="2"/>
    </row>
    <row r="1640" spans="1:9" ht="16.5" customHeight="1">
      <c r="A1640" s="40"/>
      <c r="B1640" s="2"/>
      <c r="C1640" s="2"/>
      <c r="D1640" s="2"/>
      <c r="E1640" s="2"/>
      <c r="F1640" s="2"/>
      <c r="G1640" s="2"/>
      <c r="H1640" s="2"/>
      <c r="I1640" s="2"/>
    </row>
    <row r="1641" spans="1:9" ht="16.5" customHeight="1">
      <c r="A1641" s="40"/>
      <c r="B1641" s="2"/>
      <c r="C1641" s="2"/>
      <c r="D1641" s="2"/>
      <c r="E1641" s="2"/>
      <c r="F1641" s="2"/>
      <c r="G1641" s="2"/>
      <c r="H1641" s="2"/>
      <c r="I1641" s="2"/>
    </row>
    <row r="1642" spans="1:9" ht="16.5" customHeight="1">
      <c r="A1642" s="40"/>
      <c r="B1642" s="2"/>
      <c r="C1642" s="2"/>
      <c r="D1642" s="2"/>
      <c r="E1642" s="2"/>
      <c r="F1642" s="2"/>
      <c r="G1642" s="2"/>
      <c r="H1642" s="2"/>
      <c r="I1642" s="2"/>
    </row>
    <row r="1643" spans="1:9" ht="16.5" customHeight="1">
      <c r="A1643" s="40"/>
      <c r="B1643" s="2"/>
      <c r="C1643" s="2"/>
      <c r="D1643" s="2"/>
      <c r="E1643" s="2"/>
      <c r="F1643" s="2"/>
      <c r="G1643" s="2"/>
      <c r="H1643" s="2"/>
      <c r="I1643" s="2"/>
    </row>
    <row r="1644" spans="1:9" ht="16.5" customHeight="1">
      <c r="A1644" s="40"/>
      <c r="B1644" s="2"/>
      <c r="C1644" s="2"/>
      <c r="D1644" s="2"/>
      <c r="E1644" s="2"/>
      <c r="F1644" s="2"/>
      <c r="G1644" s="2"/>
      <c r="H1644" s="2"/>
      <c r="I1644" s="2"/>
    </row>
    <row r="1645" spans="1:9" ht="16.5" customHeight="1">
      <c r="A1645" s="40"/>
      <c r="B1645" s="2"/>
      <c r="C1645" s="2"/>
      <c r="D1645" s="2"/>
      <c r="E1645" s="2"/>
      <c r="F1645" s="2"/>
      <c r="G1645" s="2"/>
      <c r="H1645" s="2"/>
      <c r="I1645" s="2"/>
    </row>
    <row r="1646" spans="1:9" ht="16.5" customHeight="1">
      <c r="A1646" s="40"/>
      <c r="B1646" s="2"/>
      <c r="C1646" s="2"/>
      <c r="D1646" s="2"/>
      <c r="E1646" s="2"/>
      <c r="F1646" s="2"/>
      <c r="G1646" s="2"/>
      <c r="H1646" s="2"/>
      <c r="I1646" s="2"/>
    </row>
    <row r="1647" spans="1:9" ht="16.5" customHeight="1">
      <c r="A1647" s="40"/>
      <c r="B1647" s="2"/>
      <c r="C1647" s="2"/>
      <c r="D1647" s="2"/>
      <c r="E1647" s="2"/>
      <c r="F1647" s="2"/>
      <c r="G1647" s="2"/>
      <c r="H1647" s="2"/>
      <c r="I1647" s="2"/>
    </row>
    <row r="1648" spans="1:9" ht="16.5" customHeight="1">
      <c r="A1648" s="40"/>
      <c r="B1648" s="2"/>
      <c r="C1648" s="2"/>
      <c r="D1648" s="2"/>
      <c r="E1648" s="2"/>
      <c r="F1648" s="2"/>
      <c r="G1648" s="2"/>
      <c r="H1648" s="2"/>
      <c r="I1648" s="2"/>
    </row>
    <row r="1649" spans="1:9" ht="16.5" customHeight="1">
      <c r="A1649" s="40"/>
      <c r="B1649" s="2"/>
      <c r="C1649" s="2"/>
      <c r="D1649" s="2"/>
      <c r="E1649" s="2"/>
      <c r="F1649" s="2"/>
      <c r="G1649" s="2"/>
      <c r="H1649" s="2"/>
      <c r="I1649" s="2"/>
    </row>
    <row r="1650" spans="1:9" ht="16.5" customHeight="1">
      <c r="A1650" s="40"/>
      <c r="B1650" s="2"/>
      <c r="C1650" s="2"/>
      <c r="D1650" s="2"/>
      <c r="E1650" s="2"/>
      <c r="F1650" s="2"/>
      <c r="G1650" s="2"/>
      <c r="H1650" s="2"/>
      <c r="I1650" s="2"/>
    </row>
    <row r="1651" spans="1:9" ht="16.5" customHeight="1">
      <c r="A1651" s="40"/>
      <c r="B1651" s="2"/>
      <c r="C1651" s="2"/>
      <c r="D1651" s="2"/>
      <c r="E1651" s="2"/>
      <c r="F1651" s="2"/>
      <c r="G1651" s="2"/>
      <c r="H1651" s="2"/>
      <c r="I1651" s="2"/>
    </row>
    <row r="1652" spans="1:9" ht="16.5" customHeight="1">
      <c r="A1652" s="40"/>
      <c r="B1652" s="2"/>
      <c r="C1652" s="2"/>
      <c r="D1652" s="2"/>
      <c r="E1652" s="2"/>
      <c r="F1652" s="2"/>
      <c r="G1652" s="2"/>
      <c r="H1652" s="2"/>
      <c r="I1652" s="2"/>
    </row>
  </sheetData>
  <mergeCells count="41">
    <mergeCell ref="A553:H553"/>
    <mergeCell ref="A556:H556"/>
    <mergeCell ref="A559:H559"/>
    <mergeCell ref="A562:H562"/>
    <mergeCell ref="A592:H592"/>
    <mergeCell ref="A568:H568"/>
    <mergeCell ref="A571:H571"/>
    <mergeCell ref="A574:H574"/>
    <mergeCell ref="A577:H577"/>
    <mergeCell ref="A580:H580"/>
    <mergeCell ref="A583:H583"/>
    <mergeCell ref="A565:H565"/>
    <mergeCell ref="A586:H586"/>
    <mergeCell ref="A1:H1"/>
    <mergeCell ref="A2:H2"/>
    <mergeCell ref="A440:H440"/>
    <mergeCell ref="A484:H484"/>
    <mergeCell ref="A528:H528"/>
    <mergeCell ref="A625:H625"/>
    <mergeCell ref="A616:H616"/>
    <mergeCell ref="A613:H613"/>
    <mergeCell ref="A610:H610"/>
    <mergeCell ref="A601:H601"/>
    <mergeCell ref="A622:H622"/>
    <mergeCell ref="A619:H619"/>
    <mergeCell ref="A634:H634"/>
    <mergeCell ref="A631:H631"/>
    <mergeCell ref="A628:H628"/>
    <mergeCell ref="A529:H529"/>
    <mergeCell ref="A607:H607"/>
    <mergeCell ref="A547:H547"/>
    <mergeCell ref="A550:H550"/>
    <mergeCell ref="A532:H532"/>
    <mergeCell ref="A535:H535"/>
    <mergeCell ref="A538:H538"/>
    <mergeCell ref="A541:H541"/>
    <mergeCell ref="A544:H544"/>
    <mergeCell ref="A595:H595"/>
    <mergeCell ref="A598:H598"/>
    <mergeCell ref="A604:H604"/>
    <mergeCell ref="A589:H589"/>
  </mergeCells>
  <pageMargins left="0.51181102362204722" right="0.51181102362204722" top="0.78740157480314965" bottom="0.78740157480314965" header="0.31496062992125984" footer="0.31496062992125984"/>
  <pageSetup paperSize="9" scale="73" fitToHeight="5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Planilha3">
    <tabColor theme="9" tint="-0.249977111117893"/>
    <pageSetUpPr fitToPage="1"/>
  </sheetPr>
  <dimension ref="A1:I446"/>
  <sheetViews>
    <sheetView showGridLines="0" topLeftCell="A2" zoomScale="120" zoomScaleNormal="120" workbookViewId="0">
      <pane xSplit="1" ySplit="2" topLeftCell="B424" activePane="bottomRight" state="frozen"/>
      <selection activeCell="A2" sqref="A2"/>
      <selection pane="topRight" activeCell="B2" sqref="B2"/>
      <selection pane="bottomLeft" activeCell="A4" sqref="A4"/>
      <selection pane="bottomRight" activeCell="A432" sqref="A432"/>
    </sheetView>
  </sheetViews>
  <sheetFormatPr defaultRowHeight="15"/>
  <cols>
    <col min="1" max="1" width="21.140625" customWidth="1"/>
    <col min="2" max="8" width="14.5703125" style="63" customWidth="1"/>
    <col min="9" max="9" width="1.85546875" customWidth="1"/>
  </cols>
  <sheetData>
    <row r="1" spans="1:9" ht="20.25" customHeight="1">
      <c r="A1" s="162" t="s">
        <v>0</v>
      </c>
      <c r="B1" s="162"/>
      <c r="C1" s="162"/>
      <c r="D1" s="162"/>
      <c r="E1" s="162"/>
      <c r="F1" s="162"/>
      <c r="G1" s="162"/>
      <c r="H1" s="162"/>
      <c r="I1" s="1"/>
    </row>
    <row r="2" spans="1:9">
      <c r="A2" s="173" t="s">
        <v>101</v>
      </c>
      <c r="B2" s="173"/>
      <c r="C2" s="173"/>
      <c r="D2" s="173"/>
      <c r="E2" s="173"/>
      <c r="F2" s="173"/>
      <c r="G2" s="173"/>
      <c r="H2" s="173"/>
      <c r="I2" s="2"/>
    </row>
    <row r="3" spans="1:9" ht="36" customHeight="1">
      <c r="A3" s="3" t="s">
        <v>2</v>
      </c>
      <c r="B3" s="52" t="s">
        <v>3</v>
      </c>
      <c r="C3" s="52" t="s">
        <v>4</v>
      </c>
      <c r="D3" s="53" t="s">
        <v>5</v>
      </c>
      <c r="E3" s="54" t="s">
        <v>6</v>
      </c>
      <c r="F3" s="54" t="s">
        <v>7</v>
      </c>
      <c r="G3" s="55" t="s">
        <v>8</v>
      </c>
      <c r="H3" s="56" t="s">
        <v>9</v>
      </c>
      <c r="I3" s="9"/>
    </row>
    <row r="4" spans="1:9" ht="16.5" customHeight="1">
      <c r="A4" s="15">
        <f>'VOLUME (SACAS)'!A4</f>
        <v>32874</v>
      </c>
      <c r="B4" s="57">
        <f>('RECEITA CAMBIAL (US$ MIL)'!B4*1000)/'VOLUME (SACAS)'!B4</f>
        <v>0</v>
      </c>
      <c r="C4" s="57">
        <f>('RECEITA CAMBIAL (US$ MIL)'!C4*1000)/'VOLUME (SACAS)'!C4</f>
        <v>0</v>
      </c>
      <c r="D4" s="58">
        <f>('RECEITA CAMBIAL (US$ MIL)'!D4*1000)/'VOLUME (SACAS)'!D4</f>
        <v>66.406431650301371</v>
      </c>
      <c r="E4" s="57">
        <v>0</v>
      </c>
      <c r="F4" s="57">
        <f>('RECEITA CAMBIAL (US$ MIL)'!F4*1000)/'VOLUME (SACAS)'!F4</f>
        <v>47.537046043293998</v>
      </c>
      <c r="G4" s="59">
        <f>('RECEITA CAMBIAL (US$ MIL)'!G4*1000)/'VOLUME (SACAS)'!G4</f>
        <v>47.537046043293998</v>
      </c>
      <c r="H4" s="60">
        <f>('RECEITA CAMBIAL (US$ MIL)'!H4*1000)/'VOLUME (SACAS)'!H4</f>
        <v>63.525307525956144</v>
      </c>
      <c r="I4" s="13"/>
    </row>
    <row r="5" spans="1:9" ht="16.5" customHeight="1">
      <c r="A5" s="15">
        <f>'VOLUME (SACAS)'!A5</f>
        <v>32932</v>
      </c>
      <c r="B5" s="57">
        <f>('RECEITA CAMBIAL (US$ MIL)'!B5*1000)/'VOLUME (SACAS)'!B5</f>
        <v>0</v>
      </c>
      <c r="C5" s="57">
        <f>('RECEITA CAMBIAL (US$ MIL)'!C5*1000)/'VOLUME (SACAS)'!C5</f>
        <v>0</v>
      </c>
      <c r="D5" s="58">
        <f>('RECEITA CAMBIAL (US$ MIL)'!D5*1000)/'VOLUME (SACAS)'!D5</f>
        <v>62.845457223000096</v>
      </c>
      <c r="E5" s="57">
        <v>0</v>
      </c>
      <c r="F5" s="57">
        <f>('RECEITA CAMBIAL (US$ MIL)'!F5*1000)/'VOLUME (SACAS)'!F5</f>
        <v>54.078279055870929</v>
      </c>
      <c r="G5" s="59">
        <f>('RECEITA CAMBIAL (US$ MIL)'!G5*1000)/'VOLUME (SACAS)'!G5</f>
        <v>54.078279055870929</v>
      </c>
      <c r="H5" s="60">
        <f>('RECEITA CAMBIAL (US$ MIL)'!H5*1000)/'VOLUME (SACAS)'!H5</f>
        <v>61.390206424026672</v>
      </c>
      <c r="I5" s="13"/>
    </row>
    <row r="6" spans="1:9" ht="16.5" customHeight="1">
      <c r="A6" s="15">
        <f>'VOLUME (SACAS)'!A6</f>
        <v>32963</v>
      </c>
      <c r="B6" s="57">
        <f>('RECEITA CAMBIAL (US$ MIL)'!B6*1000)/'VOLUME (SACAS)'!B6</f>
        <v>0</v>
      </c>
      <c r="C6" s="57">
        <f>('RECEITA CAMBIAL (US$ MIL)'!C6*1000)/'VOLUME (SACAS)'!C6</f>
        <v>0</v>
      </c>
      <c r="D6" s="58">
        <f>('RECEITA CAMBIAL (US$ MIL)'!D6*1000)/'VOLUME (SACAS)'!D6</f>
        <v>62.401810522889242</v>
      </c>
      <c r="E6" s="57">
        <v>0</v>
      </c>
      <c r="F6" s="57">
        <f>('RECEITA CAMBIAL (US$ MIL)'!F6*1000)/'VOLUME (SACAS)'!F6</f>
        <v>65.037979516366036</v>
      </c>
      <c r="G6" s="59">
        <f>('RECEITA CAMBIAL (US$ MIL)'!G6*1000)/'VOLUME (SACAS)'!G6</f>
        <v>65.037979516366036</v>
      </c>
      <c r="H6" s="60">
        <f>('RECEITA CAMBIAL (US$ MIL)'!H6*1000)/'VOLUME (SACAS)'!H6</f>
        <v>62.79363478958593</v>
      </c>
      <c r="I6" s="13"/>
    </row>
    <row r="7" spans="1:9" ht="16.5" customHeight="1">
      <c r="A7" s="15">
        <f>'VOLUME (SACAS)'!A7</f>
        <v>32993</v>
      </c>
      <c r="B7" s="57">
        <f>('RECEITA CAMBIAL (US$ MIL)'!B7*1000)/'VOLUME (SACAS)'!B7</f>
        <v>56.949594487055755</v>
      </c>
      <c r="C7" s="57">
        <f>('RECEITA CAMBIAL (US$ MIL)'!C7*1000)/'VOLUME (SACAS)'!C7</f>
        <v>70.24769070363169</v>
      </c>
      <c r="D7" s="58">
        <f>('RECEITA CAMBIAL (US$ MIL)'!D7*1000)/'VOLUME (SACAS)'!D7</f>
        <v>68.705759476834189</v>
      </c>
      <c r="E7" s="57">
        <v>0</v>
      </c>
      <c r="F7" s="57">
        <f>('RECEITA CAMBIAL (US$ MIL)'!F7*1000)/'VOLUME (SACAS)'!F7</f>
        <v>60.640342340539704</v>
      </c>
      <c r="G7" s="59">
        <f>('RECEITA CAMBIAL (US$ MIL)'!G7*1000)/'VOLUME (SACAS)'!G7</f>
        <v>60.640342340539704</v>
      </c>
      <c r="H7" s="60">
        <f>('RECEITA CAMBIAL (US$ MIL)'!H7*1000)/'VOLUME (SACAS)'!H7</f>
        <v>67.920069639487181</v>
      </c>
      <c r="I7" s="13"/>
    </row>
    <row r="8" spans="1:9" ht="16.5" customHeight="1">
      <c r="A8" s="15">
        <f>'VOLUME (SACAS)'!A8</f>
        <v>33024</v>
      </c>
      <c r="B8" s="57">
        <f>('RECEITA CAMBIAL (US$ MIL)'!B8*1000)/'VOLUME (SACAS)'!B8</f>
        <v>50.787065049317619</v>
      </c>
      <c r="C8" s="57">
        <f>('RECEITA CAMBIAL (US$ MIL)'!C8*1000)/'VOLUME (SACAS)'!C8</f>
        <v>75.757115376974156</v>
      </c>
      <c r="D8" s="58">
        <f>('RECEITA CAMBIAL (US$ MIL)'!D8*1000)/'VOLUME (SACAS)'!D8</f>
        <v>73.048323458042958</v>
      </c>
      <c r="E8" s="57">
        <v>0</v>
      </c>
      <c r="F8" s="57">
        <f>('RECEITA CAMBIAL (US$ MIL)'!F8*1000)/'VOLUME (SACAS)'!F8</f>
        <v>67.468795466793082</v>
      </c>
      <c r="G8" s="59">
        <f>('RECEITA CAMBIAL (US$ MIL)'!G8*1000)/'VOLUME (SACAS)'!G8</f>
        <v>67.468795466793082</v>
      </c>
      <c r="H8" s="60">
        <f>('RECEITA CAMBIAL (US$ MIL)'!H8*1000)/'VOLUME (SACAS)'!H8</f>
        <v>71.590163331758234</v>
      </c>
      <c r="I8" s="13"/>
    </row>
    <row r="9" spans="1:9" ht="16.5" customHeight="1">
      <c r="A9" s="15">
        <f>'VOLUME (SACAS)'!A9</f>
        <v>33054</v>
      </c>
      <c r="B9" s="57">
        <f>('RECEITA CAMBIAL (US$ MIL)'!B9*1000)/'VOLUME (SACAS)'!B9</f>
        <v>51.302560571850918</v>
      </c>
      <c r="C9" s="57">
        <f>('RECEITA CAMBIAL (US$ MIL)'!C9*1000)/'VOLUME (SACAS)'!C9</f>
        <v>77.114704818103377</v>
      </c>
      <c r="D9" s="58">
        <f>('RECEITA CAMBIAL (US$ MIL)'!D9*1000)/'VOLUME (SACAS)'!D9</f>
        <v>74.806987815045034</v>
      </c>
      <c r="E9" s="57">
        <v>0</v>
      </c>
      <c r="F9" s="57">
        <f>('RECEITA CAMBIAL (US$ MIL)'!F9*1000)/'VOLUME (SACAS)'!F9</f>
        <v>68.484086726749396</v>
      </c>
      <c r="G9" s="59">
        <f>('RECEITA CAMBIAL (US$ MIL)'!G9*1000)/'VOLUME (SACAS)'!G9</f>
        <v>68.484086726749396</v>
      </c>
      <c r="H9" s="60">
        <f>('RECEITA CAMBIAL (US$ MIL)'!H9*1000)/'VOLUME (SACAS)'!H9</f>
        <v>73.623787838318108</v>
      </c>
      <c r="I9" s="13"/>
    </row>
    <row r="10" spans="1:9" ht="16.5" customHeight="1">
      <c r="A10" s="15">
        <f>'VOLUME (SACAS)'!A10</f>
        <v>33085</v>
      </c>
      <c r="B10" s="57">
        <f>('RECEITA CAMBIAL (US$ MIL)'!B10*1000)/'VOLUME (SACAS)'!B10</f>
        <v>48.292499957376435</v>
      </c>
      <c r="C10" s="57">
        <f>('RECEITA CAMBIAL (US$ MIL)'!C10*1000)/'VOLUME (SACAS)'!C10</f>
        <v>82.112228718416958</v>
      </c>
      <c r="D10" s="58">
        <f>('RECEITA CAMBIAL (US$ MIL)'!D10*1000)/'VOLUME (SACAS)'!D10</f>
        <v>76.665939077444321</v>
      </c>
      <c r="E10" s="57">
        <f>('RECEITA CAMBIAL (US$ MIL)'!E10*1000)/'VOLUME (SACAS)'!E10</f>
        <v>180</v>
      </c>
      <c r="F10" s="57">
        <f>('RECEITA CAMBIAL (US$ MIL)'!F10*1000)/'VOLUME (SACAS)'!F10</f>
        <v>76.133694173890348</v>
      </c>
      <c r="G10" s="59">
        <f>('RECEITA CAMBIAL (US$ MIL)'!G10*1000)/'VOLUME (SACAS)'!G10</f>
        <v>76.240599440083443</v>
      </c>
      <c r="H10" s="60">
        <f>('RECEITA CAMBIAL (US$ MIL)'!H10*1000)/'VOLUME (SACAS)'!H10</f>
        <v>76.595029107643938</v>
      </c>
      <c r="I10" s="13"/>
    </row>
    <row r="11" spans="1:9" ht="16.5" customHeight="1">
      <c r="A11" s="15">
        <f>'VOLUME (SACAS)'!A11</f>
        <v>33116</v>
      </c>
      <c r="B11" s="57">
        <f>('RECEITA CAMBIAL (US$ MIL)'!B11*1000)/'VOLUME (SACAS)'!B11</f>
        <v>48.295764624727674</v>
      </c>
      <c r="C11" s="57">
        <f>('RECEITA CAMBIAL (US$ MIL)'!C11*1000)/'VOLUME (SACAS)'!C11</f>
        <v>88.664341412808042</v>
      </c>
      <c r="D11" s="58">
        <f>('RECEITA CAMBIAL (US$ MIL)'!D11*1000)/'VOLUME (SACAS)'!D11</f>
        <v>81.634964801046081</v>
      </c>
      <c r="E11" s="57">
        <v>0</v>
      </c>
      <c r="F11" s="57">
        <f>('RECEITA CAMBIAL (US$ MIL)'!F11*1000)/'VOLUME (SACAS)'!F11</f>
        <v>72.642037576715197</v>
      </c>
      <c r="G11" s="59">
        <f>('RECEITA CAMBIAL (US$ MIL)'!G11*1000)/'VOLUME (SACAS)'!G11</f>
        <v>72.642037576715197</v>
      </c>
      <c r="H11" s="60">
        <f>('RECEITA CAMBIAL (US$ MIL)'!H11*1000)/'VOLUME (SACAS)'!H11</f>
        <v>80.494042850059316</v>
      </c>
      <c r="I11" s="13"/>
    </row>
    <row r="12" spans="1:9" ht="16.5" customHeight="1">
      <c r="A12" s="15">
        <f>'VOLUME (SACAS)'!A12</f>
        <v>33146</v>
      </c>
      <c r="B12" s="57">
        <f>('RECEITA CAMBIAL (US$ MIL)'!B12*1000)/'VOLUME (SACAS)'!B12</f>
        <v>51.817497659677308</v>
      </c>
      <c r="C12" s="57">
        <f>('RECEITA CAMBIAL (US$ MIL)'!C12*1000)/'VOLUME (SACAS)'!C12</f>
        <v>91.659840581071123</v>
      </c>
      <c r="D12" s="58">
        <f>('RECEITA CAMBIAL (US$ MIL)'!D12*1000)/'VOLUME (SACAS)'!D12</f>
        <v>86.40402915324826</v>
      </c>
      <c r="E12" s="57">
        <f>('RECEITA CAMBIAL (US$ MIL)'!E12*1000)/'VOLUME (SACAS)'!E12</f>
        <v>122.30215827338129</v>
      </c>
      <c r="F12" s="57">
        <f>('RECEITA CAMBIAL (US$ MIL)'!F12*1000)/'VOLUME (SACAS)'!F12</f>
        <v>69.903756983054308</v>
      </c>
      <c r="G12" s="59">
        <f>('RECEITA CAMBIAL (US$ MIL)'!G12*1000)/'VOLUME (SACAS)'!G12</f>
        <v>69.93605491649889</v>
      </c>
      <c r="H12" s="60">
        <f>('RECEITA CAMBIAL (US$ MIL)'!H12*1000)/'VOLUME (SACAS)'!H12</f>
        <v>83.868223173339814</v>
      </c>
      <c r="I12" s="13"/>
    </row>
    <row r="13" spans="1:9" ht="16.5" customHeight="1">
      <c r="A13" s="15">
        <f>'VOLUME (SACAS)'!A13</f>
        <v>33177</v>
      </c>
      <c r="B13" s="57">
        <f>('RECEITA CAMBIAL (US$ MIL)'!B13*1000)/'VOLUME (SACAS)'!B13</f>
        <v>54.56405452707866</v>
      </c>
      <c r="C13" s="57">
        <f>('RECEITA CAMBIAL (US$ MIL)'!C13*1000)/'VOLUME (SACAS)'!C13</f>
        <v>95.392924261499445</v>
      </c>
      <c r="D13" s="58">
        <f>('RECEITA CAMBIAL (US$ MIL)'!D13*1000)/'VOLUME (SACAS)'!D13</f>
        <v>90.128161931583392</v>
      </c>
      <c r="E13" s="57">
        <v>0</v>
      </c>
      <c r="F13" s="57">
        <f>('RECEITA CAMBIAL (US$ MIL)'!F13*1000)/'VOLUME (SACAS)'!F13</f>
        <v>81.440774026394621</v>
      </c>
      <c r="G13" s="59">
        <f>('RECEITA CAMBIAL (US$ MIL)'!G13*1000)/'VOLUME (SACAS)'!G13</f>
        <v>81.440774026394621</v>
      </c>
      <c r="H13" s="60">
        <f>('RECEITA CAMBIAL (US$ MIL)'!H13*1000)/'VOLUME (SACAS)'!H13</f>
        <v>88.949083256869386</v>
      </c>
      <c r="I13" s="13"/>
    </row>
    <row r="14" spans="1:9" ht="16.5" customHeight="1">
      <c r="A14" s="15">
        <f>'VOLUME (SACAS)'!A14</f>
        <v>33207</v>
      </c>
      <c r="B14" s="57">
        <f>('RECEITA CAMBIAL (US$ MIL)'!B14*1000)/'VOLUME (SACAS)'!B14</f>
        <v>54.749302000930662</v>
      </c>
      <c r="C14" s="57">
        <f>('RECEITA CAMBIAL (US$ MIL)'!C14*1000)/'VOLUME (SACAS)'!C14</f>
        <v>94.65668266343485</v>
      </c>
      <c r="D14" s="58">
        <f>('RECEITA CAMBIAL (US$ MIL)'!D14*1000)/'VOLUME (SACAS)'!D14</f>
        <v>87.373689569365794</v>
      </c>
      <c r="E14" s="57">
        <f>('RECEITA CAMBIAL (US$ MIL)'!E14*1000)/'VOLUME (SACAS)'!E14</f>
        <v>163.32378223495701</v>
      </c>
      <c r="F14" s="57">
        <f>('RECEITA CAMBIAL (US$ MIL)'!F14*1000)/'VOLUME (SACAS)'!F14</f>
        <v>76.629955678692866</v>
      </c>
      <c r="G14" s="59">
        <f>('RECEITA CAMBIAL (US$ MIL)'!G14*1000)/'VOLUME (SACAS)'!G14</f>
        <v>76.752695674750314</v>
      </c>
      <c r="H14" s="60">
        <f>('RECEITA CAMBIAL (US$ MIL)'!H14*1000)/'VOLUME (SACAS)'!H14</f>
        <v>86.329526474393433</v>
      </c>
      <c r="I14" s="13"/>
    </row>
    <row r="15" spans="1:9" ht="16.5" customHeight="1">
      <c r="A15" s="15">
        <f>'VOLUME (SACAS)'!A15</f>
        <v>33238</v>
      </c>
      <c r="B15" s="57">
        <f>('RECEITA CAMBIAL (US$ MIL)'!B15*1000)/'VOLUME (SACAS)'!B15</f>
        <v>54.30657442306061</v>
      </c>
      <c r="C15" s="57">
        <f>('RECEITA CAMBIAL (US$ MIL)'!C15*1000)/'VOLUME (SACAS)'!C15</f>
        <v>91.603928751931804</v>
      </c>
      <c r="D15" s="58">
        <f>('RECEITA CAMBIAL (US$ MIL)'!D15*1000)/'VOLUME (SACAS)'!D15</f>
        <v>82.227574310341524</v>
      </c>
      <c r="E15" s="57">
        <v>0</v>
      </c>
      <c r="F15" s="57">
        <f>('RECEITA CAMBIAL (US$ MIL)'!F15*1000)/'VOLUME (SACAS)'!F15</f>
        <v>85.890057793580397</v>
      </c>
      <c r="G15" s="59">
        <f>('RECEITA CAMBIAL (US$ MIL)'!G15*1000)/'VOLUME (SACAS)'!G15</f>
        <v>85.890057793580397</v>
      </c>
      <c r="H15" s="60">
        <f>('RECEITA CAMBIAL (US$ MIL)'!H15*1000)/'VOLUME (SACAS)'!H15</f>
        <v>82.528425414933025</v>
      </c>
      <c r="I15" s="13"/>
    </row>
    <row r="16" spans="1:9" ht="16.5" customHeight="1">
      <c r="A16" s="15">
        <f>'VOLUME (SACAS)'!A16</f>
        <v>33269</v>
      </c>
      <c r="B16" s="57">
        <f>('RECEITA CAMBIAL (US$ MIL)'!B16*1000)/'VOLUME (SACAS)'!B16</f>
        <v>55.498880920239735</v>
      </c>
      <c r="C16" s="57">
        <f>('RECEITA CAMBIAL (US$ MIL)'!C16*1000)/'VOLUME (SACAS)'!C16</f>
        <v>89.120228591342538</v>
      </c>
      <c r="D16" s="58">
        <f>('RECEITA CAMBIAL (US$ MIL)'!D16*1000)/'VOLUME (SACAS)'!D16</f>
        <v>81.402338239784399</v>
      </c>
      <c r="E16" s="57">
        <f>('RECEITA CAMBIAL (US$ MIL)'!E16*1000)/'VOLUME (SACAS)'!E16</f>
        <v>127.50885478158206</v>
      </c>
      <c r="F16" s="57">
        <f>('RECEITA CAMBIAL (US$ MIL)'!F16*1000)/'VOLUME (SACAS)'!F16</f>
        <v>75.469237790612937</v>
      </c>
      <c r="G16" s="59">
        <f>('RECEITA CAMBIAL (US$ MIL)'!G16*1000)/'VOLUME (SACAS)'!G16</f>
        <v>75.805148683869589</v>
      </c>
      <c r="H16" s="60">
        <f>('RECEITA CAMBIAL (US$ MIL)'!H16*1000)/'VOLUME (SACAS)'!H16</f>
        <v>81.054688886753581</v>
      </c>
      <c r="I16" s="13"/>
    </row>
    <row r="17" spans="1:9" ht="16.5" customHeight="1">
      <c r="A17" s="15">
        <f>'VOLUME (SACAS)'!A17</f>
        <v>33297</v>
      </c>
      <c r="B17" s="57">
        <f>('RECEITA CAMBIAL (US$ MIL)'!B17*1000)/'VOLUME (SACAS)'!B17</f>
        <v>52.91045775388794</v>
      </c>
      <c r="C17" s="57">
        <f>('RECEITA CAMBIAL (US$ MIL)'!C17*1000)/'VOLUME (SACAS)'!C17</f>
        <v>83.70324770397977</v>
      </c>
      <c r="D17" s="58">
        <f>('RECEITA CAMBIAL (US$ MIL)'!D17*1000)/'VOLUME (SACAS)'!D17</f>
        <v>74.370524973186079</v>
      </c>
      <c r="E17" s="57">
        <v>0</v>
      </c>
      <c r="F17" s="57">
        <f>('RECEITA CAMBIAL (US$ MIL)'!F17*1000)/'VOLUME (SACAS)'!F17</f>
        <v>73.084194087509246</v>
      </c>
      <c r="G17" s="59">
        <f>('RECEITA CAMBIAL (US$ MIL)'!G17*1000)/'VOLUME (SACAS)'!G17</f>
        <v>73.084194087509246</v>
      </c>
      <c r="H17" s="60">
        <f>('RECEITA CAMBIAL (US$ MIL)'!H17*1000)/'VOLUME (SACAS)'!H17</f>
        <v>74.270143026203115</v>
      </c>
      <c r="I17" s="13"/>
    </row>
    <row r="18" spans="1:9" ht="16.5" customHeight="1">
      <c r="A18" s="15">
        <f>'VOLUME (SACAS)'!A18</f>
        <v>33328</v>
      </c>
      <c r="B18" s="57">
        <f>('RECEITA CAMBIAL (US$ MIL)'!B18*1000)/'VOLUME (SACAS)'!B18</f>
        <v>52.540265233028286</v>
      </c>
      <c r="C18" s="57">
        <f>('RECEITA CAMBIAL (US$ MIL)'!C18*1000)/'VOLUME (SACAS)'!C18</f>
        <v>86.659374799637646</v>
      </c>
      <c r="D18" s="58">
        <f>('RECEITA CAMBIAL (US$ MIL)'!D18*1000)/'VOLUME (SACAS)'!D18</f>
        <v>83.979110512129381</v>
      </c>
      <c r="E18" s="57">
        <f>('RECEITA CAMBIAL (US$ MIL)'!E18*1000)/'VOLUME (SACAS)'!E18</f>
        <v>121.92262602579133</v>
      </c>
      <c r="F18" s="57">
        <f>('RECEITA CAMBIAL (US$ MIL)'!F18*1000)/'VOLUME (SACAS)'!F18</f>
        <v>84.644919253202033</v>
      </c>
      <c r="G18" s="59">
        <f>('RECEITA CAMBIAL (US$ MIL)'!G18*1000)/'VOLUME (SACAS)'!G18</f>
        <v>84.876464548638666</v>
      </c>
      <c r="H18" s="60">
        <f>('RECEITA CAMBIAL (US$ MIL)'!H18*1000)/'VOLUME (SACAS)'!H18</f>
        <v>84.045834716283579</v>
      </c>
      <c r="I18" s="13"/>
    </row>
    <row r="19" spans="1:9" ht="16.5" customHeight="1">
      <c r="A19" s="15">
        <f>'VOLUME (SACAS)'!A19</f>
        <v>33358</v>
      </c>
      <c r="B19" s="57">
        <f>('RECEITA CAMBIAL (US$ MIL)'!B19*1000)/'VOLUME (SACAS)'!B19</f>
        <v>52.0604036143651</v>
      </c>
      <c r="C19" s="57">
        <f>('RECEITA CAMBIAL (US$ MIL)'!C19*1000)/'VOLUME (SACAS)'!C19</f>
        <v>88.317786786886515</v>
      </c>
      <c r="D19" s="58">
        <f>('RECEITA CAMBIAL (US$ MIL)'!D19*1000)/'VOLUME (SACAS)'!D19</f>
        <v>86.320245873277571</v>
      </c>
      <c r="E19" s="57">
        <f>('RECEITA CAMBIAL (US$ MIL)'!E19*1000)/'VOLUME (SACAS)'!E19</f>
        <v>124.2603550295858</v>
      </c>
      <c r="F19" s="57">
        <f>('RECEITA CAMBIAL (US$ MIL)'!F19*1000)/'VOLUME (SACAS)'!F19</f>
        <v>65.519637604301096</v>
      </c>
      <c r="G19" s="59">
        <f>('RECEITA CAMBIAL (US$ MIL)'!G19*1000)/'VOLUME (SACAS)'!G19</f>
        <v>65.57145989288064</v>
      </c>
      <c r="H19" s="60">
        <f>('RECEITA CAMBIAL (US$ MIL)'!H19*1000)/'VOLUME (SACAS)'!H19</f>
        <v>83.420514683673957</v>
      </c>
      <c r="I19" s="13"/>
    </row>
    <row r="20" spans="1:9" ht="16.5" customHeight="1">
      <c r="A20" s="15">
        <f>'VOLUME (SACAS)'!A20</f>
        <v>33389</v>
      </c>
      <c r="B20" s="57">
        <f>('RECEITA CAMBIAL (US$ MIL)'!B20*1000)/'VOLUME (SACAS)'!B20</f>
        <v>49.870229047021979</v>
      </c>
      <c r="C20" s="57">
        <f>('RECEITA CAMBIAL (US$ MIL)'!C20*1000)/'VOLUME (SACAS)'!C20</f>
        <v>86.28120469711051</v>
      </c>
      <c r="D20" s="58">
        <f>('RECEITA CAMBIAL (US$ MIL)'!D20*1000)/'VOLUME (SACAS)'!D20</f>
        <v>80.919528002978481</v>
      </c>
      <c r="E20" s="57">
        <f>('RECEITA CAMBIAL (US$ MIL)'!E20*1000)/'VOLUME (SACAS)'!E20</f>
        <v>209.5808383233533</v>
      </c>
      <c r="F20" s="57">
        <f>('RECEITA CAMBIAL (US$ MIL)'!F20*1000)/'VOLUME (SACAS)'!F20</f>
        <v>71.461528187569058</v>
      </c>
      <c r="G20" s="59">
        <f>('RECEITA CAMBIAL (US$ MIL)'!G20*1000)/'VOLUME (SACAS)'!G20</f>
        <v>71.601419170937319</v>
      </c>
      <c r="H20" s="60">
        <f>('RECEITA CAMBIAL (US$ MIL)'!H20*1000)/'VOLUME (SACAS)'!H20</f>
        <v>79.882106286651876</v>
      </c>
      <c r="I20" s="13"/>
    </row>
    <row r="21" spans="1:9" ht="16.5" customHeight="1">
      <c r="A21" s="15">
        <f>'VOLUME (SACAS)'!A21</f>
        <v>33419</v>
      </c>
      <c r="B21" s="57">
        <f>('RECEITA CAMBIAL (US$ MIL)'!B21*1000)/'VOLUME (SACAS)'!B21</f>
        <v>48.088108091985561</v>
      </c>
      <c r="C21" s="57">
        <f>('RECEITA CAMBIAL (US$ MIL)'!C21*1000)/'VOLUME (SACAS)'!C21</f>
        <v>84.390724768430303</v>
      </c>
      <c r="D21" s="58">
        <f>('RECEITA CAMBIAL (US$ MIL)'!D21*1000)/'VOLUME (SACAS)'!D21</f>
        <v>80.203656879439947</v>
      </c>
      <c r="E21" s="57">
        <v>0</v>
      </c>
      <c r="F21" s="57">
        <f>('RECEITA CAMBIAL (US$ MIL)'!F21*1000)/'VOLUME (SACAS)'!F21</f>
        <v>78.336029581696323</v>
      </c>
      <c r="G21" s="59">
        <f>('RECEITA CAMBIAL (US$ MIL)'!G21*1000)/'VOLUME (SACAS)'!G21</f>
        <v>78.336029581696323</v>
      </c>
      <c r="H21" s="60">
        <f>('RECEITA CAMBIAL (US$ MIL)'!H21*1000)/'VOLUME (SACAS)'!H21</f>
        <v>80.044692209943236</v>
      </c>
      <c r="I21" s="13"/>
    </row>
    <row r="22" spans="1:9" ht="16.5" customHeight="1">
      <c r="A22" s="15">
        <f>'VOLUME (SACAS)'!A22</f>
        <v>33450</v>
      </c>
      <c r="B22" s="57">
        <f>('RECEITA CAMBIAL (US$ MIL)'!B22*1000)/'VOLUME (SACAS)'!B22</f>
        <v>45.883960740464651</v>
      </c>
      <c r="C22" s="57">
        <f>('RECEITA CAMBIAL (US$ MIL)'!C22*1000)/'VOLUME (SACAS)'!C22</f>
        <v>84.157539747779751</v>
      </c>
      <c r="D22" s="58">
        <f>('RECEITA CAMBIAL (US$ MIL)'!D22*1000)/'VOLUME (SACAS)'!D22</f>
        <v>77.49631546535845</v>
      </c>
      <c r="E22" s="57">
        <v>0</v>
      </c>
      <c r="F22" s="57">
        <f>('RECEITA CAMBIAL (US$ MIL)'!F22*1000)/'VOLUME (SACAS)'!F22</f>
        <v>68.748697283401654</v>
      </c>
      <c r="G22" s="59">
        <f>('RECEITA CAMBIAL (US$ MIL)'!G22*1000)/'VOLUME (SACAS)'!G22</f>
        <v>68.748697283401654</v>
      </c>
      <c r="H22" s="60">
        <f>('RECEITA CAMBIAL (US$ MIL)'!H22*1000)/'VOLUME (SACAS)'!H22</f>
        <v>76.527904476069025</v>
      </c>
      <c r="I22" s="13"/>
    </row>
    <row r="23" spans="1:9" ht="16.5" customHeight="1">
      <c r="A23" s="15">
        <f>'VOLUME (SACAS)'!A23</f>
        <v>33481</v>
      </c>
      <c r="B23" s="57">
        <f>('RECEITA CAMBIAL (US$ MIL)'!B23*1000)/'VOLUME (SACAS)'!B23</f>
        <v>46.662845829208564</v>
      </c>
      <c r="C23" s="57">
        <f>('RECEITA CAMBIAL (US$ MIL)'!C23*1000)/'VOLUME (SACAS)'!C23</f>
        <v>77.479144128210365</v>
      </c>
      <c r="D23" s="58">
        <f>('RECEITA CAMBIAL (US$ MIL)'!D23*1000)/'VOLUME (SACAS)'!D23</f>
        <v>68.158394639432785</v>
      </c>
      <c r="E23" s="57">
        <f>('RECEITA CAMBIAL (US$ MIL)'!E23*1000)/'VOLUME (SACAS)'!E23</f>
        <v>132.72311212814645</v>
      </c>
      <c r="F23" s="57">
        <f>('RECEITA CAMBIAL (US$ MIL)'!F23*1000)/'VOLUME (SACAS)'!F23</f>
        <v>72.655197510026483</v>
      </c>
      <c r="G23" s="59">
        <f>('RECEITA CAMBIAL (US$ MIL)'!G23*1000)/'VOLUME (SACAS)'!G23</f>
        <v>72.857749141556383</v>
      </c>
      <c r="H23" s="60">
        <f>('RECEITA CAMBIAL (US$ MIL)'!H23*1000)/'VOLUME (SACAS)'!H23</f>
        <v>68.417487962412267</v>
      </c>
      <c r="I23" s="13"/>
    </row>
    <row r="24" spans="1:9" ht="16.5" customHeight="1">
      <c r="A24" s="15">
        <f>'VOLUME (SACAS)'!A24</f>
        <v>33511</v>
      </c>
      <c r="B24" s="57">
        <f>('RECEITA CAMBIAL (US$ MIL)'!B24*1000)/'VOLUME (SACAS)'!B24</f>
        <v>43.286601597160605</v>
      </c>
      <c r="C24" s="57">
        <f>('RECEITA CAMBIAL (US$ MIL)'!C24*1000)/'VOLUME (SACAS)'!C24</f>
        <v>78.115864405460272</v>
      </c>
      <c r="D24" s="58">
        <f>('RECEITA CAMBIAL (US$ MIL)'!D24*1000)/'VOLUME (SACAS)'!D24</f>
        <v>68.941682996026103</v>
      </c>
      <c r="E24" s="57">
        <f>('RECEITA CAMBIAL (US$ MIL)'!E24*1000)/'VOLUME (SACAS)'!E24</f>
        <v>123.96694214876032</v>
      </c>
      <c r="F24" s="57">
        <f>('RECEITA CAMBIAL (US$ MIL)'!F24*1000)/'VOLUME (SACAS)'!F24</f>
        <v>75.198113832630256</v>
      </c>
      <c r="G24" s="59">
        <f>('RECEITA CAMBIAL (US$ MIL)'!G24*1000)/'VOLUME (SACAS)'!G24</f>
        <v>75.650047592477108</v>
      </c>
      <c r="H24" s="60">
        <f>('RECEITA CAMBIAL (US$ MIL)'!H24*1000)/'VOLUME (SACAS)'!H24</f>
        <v>69.303237919348916</v>
      </c>
      <c r="I24" s="13"/>
    </row>
    <row r="25" spans="1:9" ht="16.5" customHeight="1">
      <c r="A25" s="15">
        <f>'VOLUME (SACAS)'!A25</f>
        <v>33542</v>
      </c>
      <c r="B25" s="57">
        <f>('RECEITA CAMBIAL (US$ MIL)'!B25*1000)/'VOLUME (SACAS)'!B25</f>
        <v>42.361802297107289</v>
      </c>
      <c r="C25" s="57">
        <f>('RECEITA CAMBIAL (US$ MIL)'!C25*1000)/'VOLUME (SACAS)'!C25</f>
        <v>77.09878356584872</v>
      </c>
      <c r="D25" s="58">
        <f>('RECEITA CAMBIAL (US$ MIL)'!D25*1000)/'VOLUME (SACAS)'!D25</f>
        <v>69.009081267827042</v>
      </c>
      <c r="E25" s="57">
        <f>('RECEITA CAMBIAL (US$ MIL)'!E25*1000)/'VOLUME (SACAS)'!E25</f>
        <v>100</v>
      </c>
      <c r="F25" s="57">
        <f>('RECEITA CAMBIAL (US$ MIL)'!F25*1000)/'VOLUME (SACAS)'!F25</f>
        <v>68.495114317796308</v>
      </c>
      <c r="G25" s="59">
        <f>('RECEITA CAMBIAL (US$ MIL)'!G25*1000)/'VOLUME (SACAS)'!G25</f>
        <v>68.502639310196571</v>
      </c>
      <c r="H25" s="60">
        <f>('RECEITA CAMBIAL (US$ MIL)'!H25*1000)/'VOLUME (SACAS)'!H25</f>
        <v>68.981424516090883</v>
      </c>
      <c r="I25" s="13"/>
    </row>
    <row r="26" spans="1:9" ht="16.5" customHeight="1">
      <c r="A26" s="15">
        <f>'VOLUME (SACAS)'!A26</f>
        <v>33572</v>
      </c>
      <c r="B26" s="57">
        <f>('RECEITA CAMBIAL (US$ MIL)'!B26*1000)/'VOLUME (SACAS)'!B26</f>
        <v>43.429193960640809</v>
      </c>
      <c r="C26" s="57">
        <f>('RECEITA CAMBIAL (US$ MIL)'!C26*1000)/'VOLUME (SACAS)'!C26</f>
        <v>73.779400847905393</v>
      </c>
      <c r="D26" s="58">
        <f>('RECEITA CAMBIAL (US$ MIL)'!D26*1000)/'VOLUME (SACAS)'!D26</f>
        <v>68.796850766350815</v>
      </c>
      <c r="E26" s="57">
        <v>0</v>
      </c>
      <c r="F26" s="57">
        <f>('RECEITA CAMBIAL (US$ MIL)'!F26*1000)/'VOLUME (SACAS)'!F26</f>
        <v>71.369064148847542</v>
      </c>
      <c r="G26" s="59">
        <f>('RECEITA CAMBIAL (US$ MIL)'!G26*1000)/'VOLUME (SACAS)'!G26</f>
        <v>71.369064148847542</v>
      </c>
      <c r="H26" s="60">
        <f>('RECEITA CAMBIAL (US$ MIL)'!H26*1000)/'VOLUME (SACAS)'!H26</f>
        <v>68.929781202012506</v>
      </c>
      <c r="I26" s="13"/>
    </row>
    <row r="27" spans="1:9" ht="16.5" customHeight="1">
      <c r="A27" s="15">
        <f>'VOLUME (SACAS)'!A27</f>
        <v>33603</v>
      </c>
      <c r="B27" s="57">
        <f>('RECEITA CAMBIAL (US$ MIL)'!B27*1000)/'VOLUME (SACAS)'!B27</f>
        <v>44.446108905699944</v>
      </c>
      <c r="C27" s="57">
        <f>('RECEITA CAMBIAL (US$ MIL)'!C27*1000)/'VOLUME (SACAS)'!C27</f>
        <v>73.58844737954216</v>
      </c>
      <c r="D27" s="58">
        <f>('RECEITA CAMBIAL (US$ MIL)'!D27*1000)/'VOLUME (SACAS)'!D27</f>
        <v>68.775353275848587</v>
      </c>
      <c r="E27" s="57">
        <f>('RECEITA CAMBIAL (US$ MIL)'!E27*1000)/'VOLUME (SACAS)'!E27</f>
        <v>137.29977116704805</v>
      </c>
      <c r="F27" s="57">
        <f>('RECEITA CAMBIAL (US$ MIL)'!F27*1000)/'VOLUME (SACAS)'!F27</f>
        <v>74.051959629405587</v>
      </c>
      <c r="G27" s="59">
        <f>('RECEITA CAMBIAL (US$ MIL)'!G27*1000)/'VOLUME (SACAS)'!G27</f>
        <v>74.227467266100248</v>
      </c>
      <c r="H27" s="60">
        <f>('RECEITA CAMBIAL (US$ MIL)'!H27*1000)/'VOLUME (SACAS)'!H27</f>
        <v>69.169495929167141</v>
      </c>
      <c r="I27" s="13"/>
    </row>
    <row r="28" spans="1:9" ht="16.5" customHeight="1">
      <c r="A28" s="15">
        <f>'VOLUME (SACAS)'!A28</f>
        <v>33634</v>
      </c>
      <c r="B28" s="57">
        <f>('RECEITA CAMBIAL (US$ MIL)'!B28*1000)/'VOLUME (SACAS)'!B28</f>
        <v>46.397641138058262</v>
      </c>
      <c r="C28" s="57">
        <f>('RECEITA CAMBIAL (US$ MIL)'!C28*1000)/'VOLUME (SACAS)'!C28</f>
        <v>72.284471568054471</v>
      </c>
      <c r="D28" s="58">
        <f>('RECEITA CAMBIAL (US$ MIL)'!D28*1000)/'VOLUME (SACAS)'!D28</f>
        <v>68.943774560341865</v>
      </c>
      <c r="E28" s="57">
        <f>('RECEITA CAMBIAL (US$ MIL)'!E28*1000)/'VOLUME (SACAS)'!E28</f>
        <v>114.39114391143912</v>
      </c>
      <c r="F28" s="57">
        <f>('RECEITA CAMBIAL (US$ MIL)'!F28*1000)/'VOLUME (SACAS)'!F28</f>
        <v>68.342793467284181</v>
      </c>
      <c r="G28" s="59">
        <f>('RECEITA CAMBIAL (US$ MIL)'!G28*1000)/'VOLUME (SACAS)'!G28</f>
        <v>68.429540651762878</v>
      </c>
      <c r="H28" s="60">
        <f>('RECEITA CAMBIAL (US$ MIL)'!H28*1000)/'VOLUME (SACAS)'!H28</f>
        <v>68.909393930098815</v>
      </c>
      <c r="I28" s="13"/>
    </row>
    <row r="29" spans="1:9" ht="16.5" customHeight="1">
      <c r="A29" s="15">
        <f>'VOLUME (SACAS)'!A29</f>
        <v>33663</v>
      </c>
      <c r="B29" s="57">
        <f>('RECEITA CAMBIAL (US$ MIL)'!B29*1000)/'VOLUME (SACAS)'!B29</f>
        <v>47.841684990163174</v>
      </c>
      <c r="C29" s="57">
        <f>('RECEITA CAMBIAL (US$ MIL)'!C29*1000)/'VOLUME (SACAS)'!C29</f>
        <v>70.021666810472937</v>
      </c>
      <c r="D29" s="58">
        <f>('RECEITA CAMBIAL (US$ MIL)'!D29*1000)/'VOLUME (SACAS)'!D29</f>
        <v>68.423215220010604</v>
      </c>
      <c r="E29" s="57">
        <f>('RECEITA CAMBIAL (US$ MIL)'!E29*1000)/'VOLUME (SACAS)'!E29</f>
        <v>109.4017094017094</v>
      </c>
      <c r="F29" s="57">
        <f>('RECEITA CAMBIAL (US$ MIL)'!F29*1000)/'VOLUME (SACAS)'!F29</f>
        <v>71.274000779953667</v>
      </c>
      <c r="G29" s="59">
        <f>('RECEITA CAMBIAL (US$ MIL)'!G29*1000)/'VOLUME (SACAS)'!G29</f>
        <v>71.443796531721503</v>
      </c>
      <c r="H29" s="60">
        <f>('RECEITA CAMBIAL (US$ MIL)'!H29*1000)/'VOLUME (SACAS)'!H29</f>
        <v>68.628817512302518</v>
      </c>
      <c r="I29" s="13"/>
    </row>
    <row r="30" spans="1:9" ht="16.5" customHeight="1">
      <c r="A30" s="15">
        <f>'VOLUME (SACAS)'!A30</f>
        <v>33694</v>
      </c>
      <c r="B30" s="57">
        <f>('RECEITA CAMBIAL (US$ MIL)'!B30*1000)/'VOLUME (SACAS)'!B30</f>
        <v>45.75612956476651</v>
      </c>
      <c r="C30" s="57">
        <f>('RECEITA CAMBIAL (US$ MIL)'!C30*1000)/'VOLUME (SACAS)'!C30</f>
        <v>64.418250882046237</v>
      </c>
      <c r="D30" s="58">
        <f>('RECEITA CAMBIAL (US$ MIL)'!D30*1000)/'VOLUME (SACAS)'!D30</f>
        <v>63.077365230124947</v>
      </c>
      <c r="E30" s="57">
        <f>('RECEITA CAMBIAL (US$ MIL)'!E30*1000)/'VOLUME (SACAS)'!E30</f>
        <v>143.44262295081967</v>
      </c>
      <c r="F30" s="57">
        <f>('RECEITA CAMBIAL (US$ MIL)'!F30*1000)/'VOLUME (SACAS)'!F30</f>
        <v>68.256731662024137</v>
      </c>
      <c r="G30" s="59">
        <f>('RECEITA CAMBIAL (US$ MIL)'!G30*1000)/'VOLUME (SACAS)'!G30</f>
        <v>68.469052358687094</v>
      </c>
      <c r="H30" s="60">
        <f>('RECEITA CAMBIAL (US$ MIL)'!H30*1000)/'VOLUME (SACAS)'!H30</f>
        <v>63.703504586539431</v>
      </c>
      <c r="I30" s="13"/>
    </row>
    <row r="31" spans="1:9" ht="16.5" customHeight="1">
      <c r="A31" s="15">
        <f>'VOLUME (SACAS)'!A31</f>
        <v>33724</v>
      </c>
      <c r="B31" s="57">
        <f>('RECEITA CAMBIAL (US$ MIL)'!B31*1000)/'VOLUME (SACAS)'!B31</f>
        <v>43.66677424333843</v>
      </c>
      <c r="C31" s="57">
        <f>('RECEITA CAMBIAL (US$ MIL)'!C31*1000)/'VOLUME (SACAS)'!C31</f>
        <v>63.958163702143018</v>
      </c>
      <c r="D31" s="58">
        <f>('RECEITA CAMBIAL (US$ MIL)'!D31*1000)/'VOLUME (SACAS)'!D31</f>
        <v>61.78983449338903</v>
      </c>
      <c r="E31" s="57">
        <f>('RECEITA CAMBIAL (US$ MIL)'!E31*1000)/'VOLUME (SACAS)'!E31</f>
        <v>122.5296442687747</v>
      </c>
      <c r="F31" s="57">
        <f>('RECEITA CAMBIAL (US$ MIL)'!F31*1000)/'VOLUME (SACAS)'!F31</f>
        <v>68.307389185949205</v>
      </c>
      <c r="G31" s="59">
        <f>('RECEITA CAMBIAL (US$ MIL)'!G31*1000)/'VOLUME (SACAS)'!G31</f>
        <v>68.388679513617291</v>
      </c>
      <c r="H31" s="60">
        <f>('RECEITA CAMBIAL (US$ MIL)'!H31*1000)/'VOLUME (SACAS)'!H31</f>
        <v>62.530946359643288</v>
      </c>
      <c r="I31" s="13"/>
    </row>
    <row r="32" spans="1:9" ht="16.5" customHeight="1">
      <c r="A32" s="15">
        <f>'VOLUME (SACAS)'!A32</f>
        <v>33755</v>
      </c>
      <c r="B32" s="57">
        <f>('RECEITA CAMBIAL (US$ MIL)'!B32*1000)/'VOLUME (SACAS)'!B32</f>
        <v>41.673474786614072</v>
      </c>
      <c r="C32" s="57">
        <f>('RECEITA CAMBIAL (US$ MIL)'!C32*1000)/'VOLUME (SACAS)'!C32</f>
        <v>61.351678568304045</v>
      </c>
      <c r="D32" s="58">
        <f>('RECEITA CAMBIAL (US$ MIL)'!D32*1000)/'VOLUME (SACAS)'!D32</f>
        <v>59.22913334150202</v>
      </c>
      <c r="E32" s="57">
        <f>('RECEITA CAMBIAL (US$ MIL)'!E32*1000)/'VOLUME (SACAS)'!E32</f>
        <v>107.96324655436447</v>
      </c>
      <c r="F32" s="57">
        <f>('RECEITA CAMBIAL (US$ MIL)'!F32*1000)/'VOLUME (SACAS)'!F32</f>
        <v>67.353808960578135</v>
      </c>
      <c r="G32" s="59">
        <f>('RECEITA CAMBIAL (US$ MIL)'!G32*1000)/'VOLUME (SACAS)'!G32</f>
        <v>67.695579327232892</v>
      </c>
      <c r="H32" s="60">
        <f>('RECEITA CAMBIAL (US$ MIL)'!H32*1000)/'VOLUME (SACAS)'!H32</f>
        <v>60.204704460163271</v>
      </c>
      <c r="I32" s="13"/>
    </row>
    <row r="33" spans="1:9" ht="16.5" customHeight="1">
      <c r="A33" s="15">
        <f>'VOLUME (SACAS)'!A33</f>
        <v>33785</v>
      </c>
      <c r="B33" s="57">
        <f>('RECEITA CAMBIAL (US$ MIL)'!B33*1000)/'VOLUME (SACAS)'!B33</f>
        <v>37.442999226840726</v>
      </c>
      <c r="C33" s="57">
        <f>('RECEITA CAMBIAL (US$ MIL)'!C33*1000)/'VOLUME (SACAS)'!C33</f>
        <v>56.850123912645742</v>
      </c>
      <c r="D33" s="58">
        <f>('RECEITA CAMBIAL (US$ MIL)'!D33*1000)/'VOLUME (SACAS)'!D33</f>
        <v>53.806239791456996</v>
      </c>
      <c r="E33" s="57">
        <f>('RECEITA CAMBIAL (US$ MIL)'!E33*1000)/'VOLUME (SACAS)'!E33</f>
        <v>140.625</v>
      </c>
      <c r="F33" s="57">
        <f>('RECEITA CAMBIAL (US$ MIL)'!F33*1000)/'VOLUME (SACAS)'!F33</f>
        <v>68.867465672274676</v>
      </c>
      <c r="G33" s="59">
        <f>('RECEITA CAMBIAL (US$ MIL)'!G33*1000)/'VOLUME (SACAS)'!G33</f>
        <v>69.067369756364499</v>
      </c>
      <c r="H33" s="60">
        <f>('RECEITA CAMBIAL (US$ MIL)'!H33*1000)/'VOLUME (SACAS)'!H33</f>
        <v>55.593670659284477</v>
      </c>
      <c r="I33" s="13"/>
    </row>
    <row r="34" spans="1:9" ht="16.5" customHeight="1">
      <c r="A34" s="15">
        <f>'VOLUME (SACAS)'!A34</f>
        <v>33816</v>
      </c>
      <c r="B34" s="57">
        <f>('RECEITA CAMBIAL (US$ MIL)'!B34*1000)/'VOLUME (SACAS)'!B34</f>
        <v>36.80224196146937</v>
      </c>
      <c r="C34" s="57">
        <f>('RECEITA CAMBIAL (US$ MIL)'!C34*1000)/'VOLUME (SACAS)'!C34</f>
        <v>53.972046885208364</v>
      </c>
      <c r="D34" s="58">
        <f>('RECEITA CAMBIAL (US$ MIL)'!D34*1000)/'VOLUME (SACAS)'!D34</f>
        <v>50.227732708366844</v>
      </c>
      <c r="E34" s="57">
        <f>('RECEITA CAMBIAL (US$ MIL)'!E34*1000)/'VOLUME (SACAS)'!E34</f>
        <v>99.840255591054316</v>
      </c>
      <c r="F34" s="57">
        <f>('RECEITA CAMBIAL (US$ MIL)'!F34*1000)/'VOLUME (SACAS)'!F34</f>
        <v>60.825535417151244</v>
      </c>
      <c r="G34" s="59">
        <f>('RECEITA CAMBIAL (US$ MIL)'!G34*1000)/'VOLUME (SACAS)'!G34</f>
        <v>60.999547570954768</v>
      </c>
      <c r="H34" s="60">
        <f>('RECEITA CAMBIAL (US$ MIL)'!H34*1000)/'VOLUME (SACAS)'!H34</f>
        <v>51.939494123774374</v>
      </c>
      <c r="I34" s="13"/>
    </row>
    <row r="35" spans="1:9" ht="16.5" customHeight="1">
      <c r="A35" s="15">
        <f>'VOLUME (SACAS)'!A35</f>
        <v>33847</v>
      </c>
      <c r="B35" s="57">
        <f>('RECEITA CAMBIAL (US$ MIL)'!B35*1000)/'VOLUME (SACAS)'!B35</f>
        <v>36.031091396239248</v>
      </c>
      <c r="C35" s="57">
        <f>('RECEITA CAMBIAL (US$ MIL)'!C35*1000)/'VOLUME (SACAS)'!C35</f>
        <v>51.455605813692081</v>
      </c>
      <c r="D35" s="58">
        <f>('RECEITA CAMBIAL (US$ MIL)'!D35*1000)/'VOLUME (SACAS)'!D35</f>
        <v>48.566468475830845</v>
      </c>
      <c r="E35" s="57">
        <f>('RECEITA CAMBIAL (US$ MIL)'!E35*1000)/'VOLUME (SACAS)'!E35</f>
        <v>87.388059701492537</v>
      </c>
      <c r="F35" s="57">
        <f>('RECEITA CAMBIAL (US$ MIL)'!F35*1000)/'VOLUME (SACAS)'!F35</f>
        <v>69.840609161912695</v>
      </c>
      <c r="G35" s="59">
        <f>('RECEITA CAMBIAL (US$ MIL)'!G35*1000)/'VOLUME (SACAS)'!G35</f>
        <v>70.109873551995562</v>
      </c>
      <c r="H35" s="60">
        <f>('RECEITA CAMBIAL (US$ MIL)'!H35*1000)/'VOLUME (SACAS)'!H35</f>
        <v>50.973470337376611</v>
      </c>
      <c r="I35" s="13"/>
    </row>
    <row r="36" spans="1:9" ht="16.5" customHeight="1">
      <c r="A36" s="15">
        <f>'VOLUME (SACAS)'!A36</f>
        <v>33877</v>
      </c>
      <c r="B36" s="57">
        <f>('RECEITA CAMBIAL (US$ MIL)'!B36*1000)/'VOLUME (SACAS)'!B36</f>
        <v>39.033433090130629</v>
      </c>
      <c r="C36" s="57">
        <f>('RECEITA CAMBIAL (US$ MIL)'!C36*1000)/'VOLUME (SACAS)'!C36</f>
        <v>49.31288822050869</v>
      </c>
      <c r="D36" s="58">
        <f>('RECEITA CAMBIAL (US$ MIL)'!D36*1000)/'VOLUME (SACAS)'!D36</f>
        <v>47.562708917372156</v>
      </c>
      <c r="E36" s="57">
        <f>('RECEITA CAMBIAL (US$ MIL)'!E36*1000)/'VOLUME (SACAS)'!E36</f>
        <v>87.052845528455293</v>
      </c>
      <c r="F36" s="57">
        <f>('RECEITA CAMBIAL (US$ MIL)'!F36*1000)/'VOLUME (SACAS)'!F36</f>
        <v>63.255900830839856</v>
      </c>
      <c r="G36" s="59">
        <f>('RECEITA CAMBIAL (US$ MIL)'!G36*1000)/'VOLUME (SACAS)'!G36</f>
        <v>63.381403442324803</v>
      </c>
      <c r="H36" s="60">
        <f>('RECEITA CAMBIAL (US$ MIL)'!H36*1000)/'VOLUME (SACAS)'!H36</f>
        <v>50.829133938439696</v>
      </c>
      <c r="I36" s="13"/>
    </row>
    <row r="37" spans="1:9" ht="16.5" customHeight="1">
      <c r="A37" s="15">
        <f>'VOLUME (SACAS)'!A37</f>
        <v>33908</v>
      </c>
      <c r="B37" s="57">
        <f>('RECEITA CAMBIAL (US$ MIL)'!B37*1000)/'VOLUME (SACAS)'!B37</f>
        <v>38.720802291708068</v>
      </c>
      <c r="C37" s="57">
        <f>('RECEITA CAMBIAL (US$ MIL)'!C37*1000)/'VOLUME (SACAS)'!C37</f>
        <v>47.389549527493926</v>
      </c>
      <c r="D37" s="58">
        <f>('RECEITA CAMBIAL (US$ MIL)'!D37*1000)/'VOLUME (SACAS)'!D37</f>
        <v>46.096105000665361</v>
      </c>
      <c r="E37" s="57">
        <f>('RECEITA CAMBIAL (US$ MIL)'!E37*1000)/'VOLUME (SACAS)'!E37</f>
        <v>61.50690846286701</v>
      </c>
      <c r="F37" s="57">
        <f>('RECEITA CAMBIAL (US$ MIL)'!F37*1000)/'VOLUME (SACAS)'!F37</f>
        <v>67.735741429592906</v>
      </c>
      <c r="G37" s="59">
        <f>('RECEITA CAMBIAL (US$ MIL)'!G37*1000)/'VOLUME (SACAS)'!G37</f>
        <v>67.67832551919571</v>
      </c>
      <c r="H37" s="60">
        <f>('RECEITA CAMBIAL (US$ MIL)'!H37*1000)/'VOLUME (SACAS)'!H37</f>
        <v>49.414822974999225</v>
      </c>
      <c r="I37" s="13"/>
    </row>
    <row r="38" spans="1:9" ht="16.5" customHeight="1">
      <c r="A38" s="15">
        <f>'VOLUME (SACAS)'!A38</f>
        <v>33938</v>
      </c>
      <c r="B38" s="57">
        <f>('RECEITA CAMBIAL (US$ MIL)'!B38*1000)/'VOLUME (SACAS)'!B38</f>
        <v>42.363084947402349</v>
      </c>
      <c r="C38" s="57">
        <f>('RECEITA CAMBIAL (US$ MIL)'!C38*1000)/'VOLUME (SACAS)'!C38</f>
        <v>49.869209344560204</v>
      </c>
      <c r="D38" s="58">
        <f>('RECEITA CAMBIAL (US$ MIL)'!D38*1000)/'VOLUME (SACAS)'!D38</f>
        <v>49.321886688040095</v>
      </c>
      <c r="E38" s="57">
        <f>('RECEITA CAMBIAL (US$ MIL)'!E38*1000)/'VOLUME (SACAS)'!E38</f>
        <v>94.409349336702462</v>
      </c>
      <c r="F38" s="57">
        <f>('RECEITA CAMBIAL (US$ MIL)'!F38*1000)/'VOLUME (SACAS)'!F38</f>
        <v>69.886026866711617</v>
      </c>
      <c r="G38" s="59">
        <f>('RECEITA CAMBIAL (US$ MIL)'!G38*1000)/'VOLUME (SACAS)'!G38</f>
        <v>70.060422282120399</v>
      </c>
      <c r="H38" s="60">
        <f>('RECEITA CAMBIAL (US$ MIL)'!H38*1000)/'VOLUME (SACAS)'!H38</f>
        <v>53.306166729814699</v>
      </c>
      <c r="I38" s="13"/>
    </row>
    <row r="39" spans="1:9" ht="16.5" customHeight="1">
      <c r="A39" s="15">
        <f>'VOLUME (SACAS)'!A39</f>
        <v>33969</v>
      </c>
      <c r="B39" s="57">
        <f>('RECEITA CAMBIAL (US$ MIL)'!B39*1000)/'VOLUME (SACAS)'!B39</f>
        <v>45.304461643523787</v>
      </c>
      <c r="C39" s="57">
        <f>('RECEITA CAMBIAL (US$ MIL)'!C39*1000)/'VOLUME (SACAS)'!C39</f>
        <v>54.506995352251266</v>
      </c>
      <c r="D39" s="58">
        <f>('RECEITA CAMBIAL (US$ MIL)'!D39*1000)/'VOLUME (SACAS)'!D39</f>
        <v>53.909023406068066</v>
      </c>
      <c r="E39" s="57">
        <f>('RECEITA CAMBIAL (US$ MIL)'!E39*1000)/'VOLUME (SACAS)'!E39</f>
        <v>91.716152019002379</v>
      </c>
      <c r="F39" s="57">
        <f>('RECEITA CAMBIAL (US$ MIL)'!F39*1000)/'VOLUME (SACAS)'!F39</f>
        <v>69.382508599208663</v>
      </c>
      <c r="G39" s="59">
        <f>('RECEITA CAMBIAL (US$ MIL)'!G39*1000)/'VOLUME (SACAS)'!G39</f>
        <v>69.516734594822239</v>
      </c>
      <c r="H39" s="60">
        <f>('RECEITA CAMBIAL (US$ MIL)'!H39*1000)/'VOLUME (SACAS)'!H39</f>
        <v>56.588175401237244</v>
      </c>
      <c r="I39" s="13"/>
    </row>
    <row r="40" spans="1:9" ht="16.5" customHeight="1">
      <c r="A40" s="15">
        <f>'VOLUME (SACAS)'!A40</f>
        <v>34000</v>
      </c>
      <c r="B40" s="57">
        <f>('RECEITA CAMBIAL (US$ MIL)'!B40*1000)/'VOLUME (SACAS)'!B40</f>
        <v>48.622086328078467</v>
      </c>
      <c r="C40" s="57">
        <f>('RECEITA CAMBIAL (US$ MIL)'!C40*1000)/'VOLUME (SACAS)'!C40</f>
        <v>61.53663665188396</v>
      </c>
      <c r="D40" s="58">
        <f>('RECEITA CAMBIAL (US$ MIL)'!D40*1000)/'VOLUME (SACAS)'!D40</f>
        <v>60.991270168660463</v>
      </c>
      <c r="E40" s="57">
        <f>('RECEITA CAMBIAL (US$ MIL)'!E40*1000)/'VOLUME (SACAS)'!E40</f>
        <v>117.8</v>
      </c>
      <c r="F40" s="57">
        <f>('RECEITA CAMBIAL (US$ MIL)'!F40*1000)/'VOLUME (SACAS)'!F40</f>
        <v>65.562328416546464</v>
      </c>
      <c r="G40" s="59">
        <f>('RECEITA CAMBIAL (US$ MIL)'!G40*1000)/'VOLUME (SACAS)'!G40</f>
        <v>65.638176770551411</v>
      </c>
      <c r="H40" s="60">
        <f>('RECEITA CAMBIAL (US$ MIL)'!H40*1000)/'VOLUME (SACAS)'!H40</f>
        <v>62.032350323477203</v>
      </c>
      <c r="I40" s="13"/>
    </row>
    <row r="41" spans="1:9" ht="16.5" customHeight="1">
      <c r="A41" s="15">
        <f>'VOLUME (SACAS)'!A41</f>
        <v>34028</v>
      </c>
      <c r="B41" s="57">
        <f>('RECEITA CAMBIAL (US$ MIL)'!B41*1000)/'VOLUME (SACAS)'!B41</f>
        <v>50.858917213402115</v>
      </c>
      <c r="C41" s="57">
        <f>('RECEITA CAMBIAL (US$ MIL)'!C41*1000)/'VOLUME (SACAS)'!C41</f>
        <v>62.826243875968196</v>
      </c>
      <c r="D41" s="58">
        <f>('RECEITA CAMBIAL (US$ MIL)'!D41*1000)/'VOLUME (SACAS)'!D41</f>
        <v>62.586489567070551</v>
      </c>
      <c r="E41" s="57">
        <f>('RECEITA CAMBIAL (US$ MIL)'!E41*1000)/'VOLUME (SACAS)'!E41</f>
        <v>80.800653594771248</v>
      </c>
      <c r="F41" s="57">
        <f>('RECEITA CAMBIAL (US$ MIL)'!F41*1000)/'VOLUME (SACAS)'!F41</f>
        <v>75.009120758847132</v>
      </c>
      <c r="G41" s="59">
        <f>('RECEITA CAMBIAL (US$ MIL)'!G41*1000)/'VOLUME (SACAS)'!G41</f>
        <v>75.025239663107342</v>
      </c>
      <c r="H41" s="60">
        <f>('RECEITA CAMBIAL (US$ MIL)'!H41*1000)/'VOLUME (SACAS)'!H41</f>
        <v>64.834810742562539</v>
      </c>
      <c r="I41" s="13"/>
    </row>
    <row r="42" spans="1:9" ht="16.5" customHeight="1">
      <c r="A42" s="15">
        <f>'VOLUME (SACAS)'!A42</f>
        <v>34059</v>
      </c>
      <c r="B42" s="57">
        <f>('RECEITA CAMBIAL (US$ MIL)'!B42*1000)/'VOLUME (SACAS)'!B42</f>
        <v>49.609831349425029</v>
      </c>
      <c r="C42" s="57">
        <f>('RECEITA CAMBIAL (US$ MIL)'!C42*1000)/'VOLUME (SACAS)'!C42</f>
        <v>64.452760831026808</v>
      </c>
      <c r="D42" s="58">
        <f>('RECEITA CAMBIAL (US$ MIL)'!D42*1000)/'VOLUME (SACAS)'!D42</f>
        <v>63.829560283179234</v>
      </c>
      <c r="E42" s="57">
        <f>('RECEITA CAMBIAL (US$ MIL)'!E42*1000)/'VOLUME (SACAS)'!E42</f>
        <v>74.318658280922435</v>
      </c>
      <c r="F42" s="57">
        <f>('RECEITA CAMBIAL (US$ MIL)'!F42*1000)/'VOLUME (SACAS)'!F42</f>
        <v>80.942895656429499</v>
      </c>
      <c r="G42" s="59">
        <f>('RECEITA CAMBIAL (US$ MIL)'!G42*1000)/'VOLUME (SACAS)'!G42</f>
        <v>80.929358792557593</v>
      </c>
      <c r="H42" s="60">
        <f>('RECEITA CAMBIAL (US$ MIL)'!H42*1000)/'VOLUME (SACAS)'!H42</f>
        <v>66.438359118369277</v>
      </c>
      <c r="I42" s="13"/>
    </row>
    <row r="43" spans="1:9" ht="16.5" customHeight="1">
      <c r="A43" s="15">
        <f>'VOLUME (SACAS)'!A43</f>
        <v>34089</v>
      </c>
      <c r="B43" s="57">
        <f>('RECEITA CAMBIAL (US$ MIL)'!B43*1000)/'VOLUME (SACAS)'!B43</f>
        <v>46.994317163914047</v>
      </c>
      <c r="C43" s="57">
        <f>('RECEITA CAMBIAL (US$ MIL)'!C43*1000)/'VOLUME (SACAS)'!C43</f>
        <v>65.042184279782518</v>
      </c>
      <c r="D43" s="58">
        <f>('RECEITA CAMBIAL (US$ MIL)'!D43*1000)/'VOLUME (SACAS)'!D43</f>
        <v>62.870727570988564</v>
      </c>
      <c r="E43" s="57">
        <f>('RECEITA CAMBIAL (US$ MIL)'!E43*1000)/'VOLUME (SACAS)'!E43</f>
        <v>137.5</v>
      </c>
      <c r="F43" s="57">
        <f>('RECEITA CAMBIAL (US$ MIL)'!F43*1000)/'VOLUME (SACAS)'!F43</f>
        <v>82.169497181071819</v>
      </c>
      <c r="G43" s="59">
        <f>('RECEITA CAMBIAL (US$ MIL)'!G43*1000)/'VOLUME (SACAS)'!G43</f>
        <v>82.200251512898717</v>
      </c>
      <c r="H43" s="60">
        <f>('RECEITA CAMBIAL (US$ MIL)'!H43*1000)/'VOLUME (SACAS)'!H43</f>
        <v>65.446822103596432</v>
      </c>
      <c r="I43" s="13"/>
    </row>
    <row r="44" spans="1:9" ht="16.5" customHeight="1">
      <c r="A44" s="15">
        <f>'VOLUME (SACAS)'!A44</f>
        <v>34120</v>
      </c>
      <c r="B44" s="57">
        <f>('RECEITA CAMBIAL (US$ MIL)'!B44*1000)/'VOLUME (SACAS)'!B44</f>
        <v>43.646239291742106</v>
      </c>
      <c r="C44" s="57">
        <f>('RECEITA CAMBIAL (US$ MIL)'!C44*1000)/'VOLUME (SACAS)'!C44</f>
        <v>62.181109482583352</v>
      </c>
      <c r="D44" s="58">
        <f>('RECEITA CAMBIAL (US$ MIL)'!D44*1000)/'VOLUME (SACAS)'!D44</f>
        <v>58.507244982767993</v>
      </c>
      <c r="E44" s="57">
        <v>0</v>
      </c>
      <c r="F44" s="57">
        <f>('RECEITA CAMBIAL (US$ MIL)'!F44*1000)/'VOLUME (SACAS)'!F44</f>
        <v>80.096295305603846</v>
      </c>
      <c r="G44" s="59">
        <f>('RECEITA CAMBIAL (US$ MIL)'!G44*1000)/'VOLUME (SACAS)'!G44</f>
        <v>80.096295305603846</v>
      </c>
      <c r="H44" s="60">
        <f>('RECEITA CAMBIAL (US$ MIL)'!H44*1000)/'VOLUME (SACAS)'!H44</f>
        <v>62.507012295057592</v>
      </c>
      <c r="I44" s="13"/>
    </row>
    <row r="45" spans="1:9" ht="16.5" customHeight="1">
      <c r="A45" s="15">
        <f>'VOLUME (SACAS)'!A45</f>
        <v>34150</v>
      </c>
      <c r="B45" s="57">
        <f>('RECEITA CAMBIAL (US$ MIL)'!B45*1000)/'VOLUME (SACAS)'!B45</f>
        <v>44.533798260955599</v>
      </c>
      <c r="C45" s="57">
        <f>('RECEITA CAMBIAL (US$ MIL)'!C45*1000)/'VOLUME (SACAS)'!C45</f>
        <v>60.403287735419298</v>
      </c>
      <c r="D45" s="58">
        <f>('RECEITA CAMBIAL (US$ MIL)'!D45*1000)/'VOLUME (SACAS)'!D45</f>
        <v>56.021139963840277</v>
      </c>
      <c r="E45" s="57">
        <f>('RECEITA CAMBIAL (US$ MIL)'!E45*1000)/'VOLUME (SACAS)'!E45</f>
        <v>133.16633266533066</v>
      </c>
      <c r="F45" s="57">
        <f>('RECEITA CAMBIAL (US$ MIL)'!F45*1000)/'VOLUME (SACAS)'!F45</f>
        <v>77.132244155585624</v>
      </c>
      <c r="G45" s="59">
        <f>('RECEITA CAMBIAL (US$ MIL)'!G45*1000)/'VOLUME (SACAS)'!G45</f>
        <v>77.258466427713728</v>
      </c>
      <c r="H45" s="60">
        <f>('RECEITA CAMBIAL (US$ MIL)'!H45*1000)/'VOLUME (SACAS)'!H45</f>
        <v>59.68818106130994</v>
      </c>
      <c r="I45" s="13"/>
    </row>
    <row r="46" spans="1:9" ht="16.5" customHeight="1">
      <c r="A46" s="15">
        <f>'VOLUME (SACAS)'!A46</f>
        <v>34181</v>
      </c>
      <c r="B46" s="57">
        <f>('RECEITA CAMBIAL (US$ MIL)'!B46*1000)/'VOLUME (SACAS)'!B46</f>
        <v>44.755277024744565</v>
      </c>
      <c r="C46" s="57">
        <f>('RECEITA CAMBIAL (US$ MIL)'!C46*1000)/'VOLUME (SACAS)'!C46</f>
        <v>60.656901942331039</v>
      </c>
      <c r="D46" s="58">
        <f>('RECEITA CAMBIAL (US$ MIL)'!D46*1000)/'VOLUME (SACAS)'!D46</f>
        <v>54.764323306095143</v>
      </c>
      <c r="E46" s="57">
        <f>('RECEITA CAMBIAL (US$ MIL)'!E46*1000)/'VOLUME (SACAS)'!E46</f>
        <v>107.03405017921148</v>
      </c>
      <c r="F46" s="57">
        <f>('RECEITA CAMBIAL (US$ MIL)'!F46*1000)/'VOLUME (SACAS)'!F46</f>
        <v>84.690553745928341</v>
      </c>
      <c r="G46" s="59">
        <f>('RECEITA CAMBIAL (US$ MIL)'!G46*1000)/'VOLUME (SACAS)'!G46</f>
        <v>84.866118891212352</v>
      </c>
      <c r="H46" s="60">
        <f>('RECEITA CAMBIAL (US$ MIL)'!H46*1000)/'VOLUME (SACAS)'!H46</f>
        <v>57.429827792938291</v>
      </c>
      <c r="I46" s="13"/>
    </row>
    <row r="47" spans="1:9" ht="16.5" customHeight="1">
      <c r="A47" s="15">
        <f>'VOLUME (SACAS)'!A47</f>
        <v>34212</v>
      </c>
      <c r="B47" s="57">
        <f>('RECEITA CAMBIAL (US$ MIL)'!B47*1000)/'VOLUME (SACAS)'!B47</f>
        <v>47.599765199629886</v>
      </c>
      <c r="C47" s="57">
        <f>('RECEITA CAMBIAL (US$ MIL)'!C47*1000)/'VOLUME (SACAS)'!C47</f>
        <v>66.1245867969253</v>
      </c>
      <c r="D47" s="58">
        <f>('RECEITA CAMBIAL (US$ MIL)'!D47*1000)/'VOLUME (SACAS)'!D47</f>
        <v>60.358609165433649</v>
      </c>
      <c r="E47" s="57">
        <f>('RECEITA CAMBIAL (US$ MIL)'!E47*1000)/'VOLUME (SACAS)'!E47</f>
        <v>143.75</v>
      </c>
      <c r="F47" s="57">
        <f>('RECEITA CAMBIAL (US$ MIL)'!F47*1000)/'VOLUME (SACAS)'!F47</f>
        <v>75.875857606251913</v>
      </c>
      <c r="G47" s="59">
        <f>('RECEITA CAMBIAL (US$ MIL)'!G47*1000)/'VOLUME (SACAS)'!G47</f>
        <v>75.882613997395296</v>
      </c>
      <c r="H47" s="60">
        <f>('RECEITA CAMBIAL (US$ MIL)'!H47*1000)/'VOLUME (SACAS)'!H47</f>
        <v>62.375565891218464</v>
      </c>
      <c r="I47" s="13"/>
    </row>
    <row r="48" spans="1:9" ht="16.5" customHeight="1">
      <c r="A48" s="15">
        <f>'VOLUME (SACAS)'!A48</f>
        <v>34242</v>
      </c>
      <c r="B48" s="57">
        <f>('RECEITA CAMBIAL (US$ MIL)'!B48*1000)/'VOLUME (SACAS)'!B48</f>
        <v>55.277401373928527</v>
      </c>
      <c r="C48" s="57">
        <f>('RECEITA CAMBIAL (US$ MIL)'!C48*1000)/'VOLUME (SACAS)'!C48</f>
        <v>74.112961882962324</v>
      </c>
      <c r="D48" s="58">
        <f>('RECEITA CAMBIAL (US$ MIL)'!D48*1000)/'VOLUME (SACAS)'!D48</f>
        <v>70.524377436528241</v>
      </c>
      <c r="E48" s="57">
        <f>('RECEITA CAMBIAL (US$ MIL)'!E48*1000)/'VOLUME (SACAS)'!E48</f>
        <v>141.97080291970804</v>
      </c>
      <c r="F48" s="57">
        <f>('RECEITA CAMBIAL (US$ MIL)'!F48*1000)/'VOLUME (SACAS)'!F48</f>
        <v>83.678717496272583</v>
      </c>
      <c r="G48" s="59">
        <f>('RECEITA CAMBIAL (US$ MIL)'!G48*1000)/'VOLUME (SACAS)'!G48</f>
        <v>83.706014048160242</v>
      </c>
      <c r="H48" s="60">
        <f>('RECEITA CAMBIAL (US$ MIL)'!H48*1000)/'VOLUME (SACAS)'!H48</f>
        <v>72.165864683310744</v>
      </c>
      <c r="I48" s="13"/>
    </row>
    <row r="49" spans="1:9" ht="16.5" customHeight="1">
      <c r="A49" s="15">
        <f>'VOLUME (SACAS)'!A49</f>
        <v>34273</v>
      </c>
      <c r="B49" s="57">
        <f>('RECEITA CAMBIAL (US$ MIL)'!B49*1000)/'VOLUME (SACAS)'!B49</f>
        <v>55.421328952983615</v>
      </c>
      <c r="C49" s="57">
        <f>('RECEITA CAMBIAL (US$ MIL)'!C49*1000)/'VOLUME (SACAS)'!C49</f>
        <v>77.567316794669381</v>
      </c>
      <c r="D49" s="58">
        <f>('RECEITA CAMBIAL (US$ MIL)'!D49*1000)/'VOLUME (SACAS)'!D49</f>
        <v>73.532492273220043</v>
      </c>
      <c r="E49" s="57">
        <f>('RECEITA CAMBIAL (US$ MIL)'!E49*1000)/'VOLUME (SACAS)'!E49</f>
        <v>92.713567839195974</v>
      </c>
      <c r="F49" s="57">
        <f>('RECEITA CAMBIAL (US$ MIL)'!F49*1000)/'VOLUME (SACAS)'!F49</f>
        <v>80.229958228708625</v>
      </c>
      <c r="G49" s="59">
        <f>('RECEITA CAMBIAL (US$ MIL)'!G49*1000)/'VOLUME (SACAS)'!G49</f>
        <v>80.239712580493162</v>
      </c>
      <c r="H49" s="60">
        <f>('RECEITA CAMBIAL (US$ MIL)'!H49*1000)/'VOLUME (SACAS)'!H49</f>
        <v>74.507623480113423</v>
      </c>
      <c r="I49" s="13"/>
    </row>
    <row r="50" spans="1:9" ht="16.5" customHeight="1">
      <c r="A50" s="15">
        <f>'VOLUME (SACAS)'!A50</f>
        <v>34303</v>
      </c>
      <c r="B50" s="57">
        <f>('RECEITA CAMBIAL (US$ MIL)'!B50*1000)/'VOLUME (SACAS)'!B50</f>
        <v>61.179968694835679</v>
      </c>
      <c r="C50" s="57">
        <f>('RECEITA CAMBIAL (US$ MIL)'!C50*1000)/'VOLUME (SACAS)'!C50</f>
        <v>78.12485037681104</v>
      </c>
      <c r="D50" s="58">
        <f>('RECEITA CAMBIAL (US$ MIL)'!D50*1000)/'VOLUME (SACAS)'!D50</f>
        <v>75.876632004750675</v>
      </c>
      <c r="E50" s="57">
        <f>('RECEITA CAMBIAL (US$ MIL)'!E50*1000)/'VOLUME (SACAS)'!E50</f>
        <v>142.3245614035088</v>
      </c>
      <c r="F50" s="57">
        <f>('RECEITA CAMBIAL (US$ MIL)'!F50*1000)/'VOLUME (SACAS)'!F50</f>
        <v>81.582008262779866</v>
      </c>
      <c r="G50" s="59">
        <f>('RECEITA CAMBIAL (US$ MIL)'!G50*1000)/'VOLUME (SACAS)'!G50</f>
        <v>81.629770900224514</v>
      </c>
      <c r="H50" s="60">
        <f>('RECEITA CAMBIAL (US$ MIL)'!H50*1000)/'VOLUME (SACAS)'!H50</f>
        <v>76.993221556745937</v>
      </c>
      <c r="I50" s="13"/>
    </row>
    <row r="51" spans="1:9" ht="16.5" customHeight="1">
      <c r="A51" s="15">
        <f>'VOLUME (SACAS)'!A51</f>
        <v>34334</v>
      </c>
      <c r="B51" s="57">
        <f>('RECEITA CAMBIAL (US$ MIL)'!B51*1000)/'VOLUME (SACAS)'!B51</f>
        <v>65.803082990044331</v>
      </c>
      <c r="C51" s="57">
        <f>('RECEITA CAMBIAL (US$ MIL)'!C51*1000)/'VOLUME (SACAS)'!C51</f>
        <v>83.212225953291593</v>
      </c>
      <c r="D51" s="58">
        <f>('RECEITA CAMBIAL (US$ MIL)'!D51*1000)/'VOLUME (SACAS)'!D51</f>
        <v>80.153254281958155</v>
      </c>
      <c r="E51" s="57">
        <f>('RECEITA CAMBIAL (US$ MIL)'!E51*1000)/'VOLUME (SACAS)'!E51</f>
        <v>164.28571428571428</v>
      </c>
      <c r="F51" s="57">
        <f>('RECEITA CAMBIAL (US$ MIL)'!F51*1000)/'VOLUME (SACAS)'!F51</f>
        <v>84.776496541972563</v>
      </c>
      <c r="G51" s="59">
        <f>('RECEITA CAMBIAL (US$ MIL)'!G51*1000)/'VOLUME (SACAS)'!G51</f>
        <v>84.781961236098468</v>
      </c>
      <c r="H51" s="60">
        <f>('RECEITA CAMBIAL (US$ MIL)'!H51*1000)/'VOLUME (SACAS)'!H51</f>
        <v>80.894973973862164</v>
      </c>
      <c r="I51" s="13"/>
    </row>
    <row r="52" spans="1:9" ht="16.5" customHeight="1">
      <c r="A52" s="15">
        <f>'VOLUME (SACAS)'!A52</f>
        <v>34365</v>
      </c>
      <c r="B52" s="57">
        <f>('RECEITA CAMBIAL (US$ MIL)'!B52*1000)/'VOLUME (SACAS)'!B52</f>
        <v>70.407932899679977</v>
      </c>
      <c r="C52" s="57">
        <f>('RECEITA CAMBIAL (US$ MIL)'!C52*1000)/'VOLUME (SACAS)'!C52</f>
        <v>82.915853156727437</v>
      </c>
      <c r="D52" s="58">
        <f>('RECEITA CAMBIAL (US$ MIL)'!D52*1000)/'VOLUME (SACAS)'!D52</f>
        <v>81.832920740903177</v>
      </c>
      <c r="E52" s="57">
        <f>('RECEITA CAMBIAL (US$ MIL)'!E52*1000)/'VOLUME (SACAS)'!E52</f>
        <v>123.13695652173914</v>
      </c>
      <c r="F52" s="57">
        <f>('RECEITA CAMBIAL (US$ MIL)'!F52*1000)/'VOLUME (SACAS)'!F52</f>
        <v>89.624691511322894</v>
      </c>
      <c r="G52" s="59">
        <f>('RECEITA CAMBIAL (US$ MIL)'!G52*1000)/'VOLUME (SACAS)'!G52</f>
        <v>89.648601740263373</v>
      </c>
      <c r="H52" s="60">
        <f>('RECEITA CAMBIAL (US$ MIL)'!H52*1000)/'VOLUME (SACAS)'!H52</f>
        <v>83.103747795631406</v>
      </c>
      <c r="I52" s="13"/>
    </row>
    <row r="53" spans="1:9" ht="16.5" customHeight="1">
      <c r="A53" s="15">
        <f>'VOLUME (SACAS)'!A53</f>
        <v>34393</v>
      </c>
      <c r="B53" s="57">
        <f>('RECEITA CAMBIAL (US$ MIL)'!B53*1000)/'VOLUME (SACAS)'!B53</f>
        <v>70.001685720690432</v>
      </c>
      <c r="C53" s="57">
        <f>('RECEITA CAMBIAL (US$ MIL)'!C53*1000)/'VOLUME (SACAS)'!C53</f>
        <v>81.552640828752672</v>
      </c>
      <c r="D53" s="58">
        <f>('RECEITA CAMBIAL (US$ MIL)'!D53*1000)/'VOLUME (SACAS)'!D53</f>
        <v>80.821375112800865</v>
      </c>
      <c r="E53" s="57">
        <f>('RECEITA CAMBIAL (US$ MIL)'!E53*1000)/'VOLUME (SACAS)'!E53</f>
        <v>170.48</v>
      </c>
      <c r="F53" s="57">
        <f>('RECEITA CAMBIAL (US$ MIL)'!F53*1000)/'VOLUME (SACAS)'!F53</f>
        <v>96.75706017767979</v>
      </c>
      <c r="G53" s="59">
        <f>('RECEITA CAMBIAL (US$ MIL)'!G53*1000)/'VOLUME (SACAS)'!G53</f>
        <v>96.773191458324902</v>
      </c>
      <c r="H53" s="60">
        <f>('RECEITA CAMBIAL (US$ MIL)'!H53*1000)/'VOLUME (SACAS)'!H53</f>
        <v>83.546336337188691</v>
      </c>
      <c r="I53" s="13"/>
    </row>
    <row r="54" spans="1:9" ht="16.5" customHeight="1">
      <c r="A54" s="15">
        <f>'VOLUME (SACAS)'!A54</f>
        <v>34424</v>
      </c>
      <c r="B54" s="57">
        <f>('RECEITA CAMBIAL (US$ MIL)'!B54*1000)/'VOLUME (SACAS)'!B54</f>
        <v>71.373222288509723</v>
      </c>
      <c r="C54" s="57">
        <f>('RECEITA CAMBIAL (US$ MIL)'!C54*1000)/'VOLUME (SACAS)'!C54</f>
        <v>84.357450073536484</v>
      </c>
      <c r="D54" s="58">
        <f>('RECEITA CAMBIAL (US$ MIL)'!D54*1000)/'VOLUME (SACAS)'!D54</f>
        <v>83.888556532230439</v>
      </c>
      <c r="E54" s="57">
        <v>0</v>
      </c>
      <c r="F54" s="57">
        <f>('RECEITA CAMBIAL (US$ MIL)'!F54*1000)/'VOLUME (SACAS)'!F54</f>
        <v>90.801241482806446</v>
      </c>
      <c r="G54" s="59">
        <f>('RECEITA CAMBIAL (US$ MIL)'!G54*1000)/'VOLUME (SACAS)'!G54</f>
        <v>90.801241482806446</v>
      </c>
      <c r="H54" s="60">
        <f>('RECEITA CAMBIAL (US$ MIL)'!H54*1000)/'VOLUME (SACAS)'!H54</f>
        <v>85.169279452466583</v>
      </c>
      <c r="I54" s="13"/>
    </row>
    <row r="55" spans="1:9" ht="16.5" customHeight="1">
      <c r="A55" s="15">
        <f>'VOLUME (SACAS)'!A55</f>
        <v>34454</v>
      </c>
      <c r="B55" s="57">
        <f>('RECEITA CAMBIAL (US$ MIL)'!B55*1000)/'VOLUME (SACAS)'!B55</f>
        <v>78.970236322991141</v>
      </c>
      <c r="C55" s="57">
        <f>('RECEITA CAMBIAL (US$ MIL)'!C55*1000)/'VOLUME (SACAS)'!C55</f>
        <v>92.305184855497174</v>
      </c>
      <c r="D55" s="58">
        <f>('RECEITA CAMBIAL (US$ MIL)'!D55*1000)/'VOLUME (SACAS)'!D55</f>
        <v>91.423811111147216</v>
      </c>
      <c r="E55" s="57">
        <f>('RECEITA CAMBIAL (US$ MIL)'!E55*1000)/'VOLUME (SACAS)'!E55</f>
        <v>109.0810783055199</v>
      </c>
      <c r="F55" s="57">
        <f>('RECEITA CAMBIAL (US$ MIL)'!F55*1000)/'VOLUME (SACAS)'!F55</f>
        <v>102.61180166579662</v>
      </c>
      <c r="G55" s="59">
        <f>('RECEITA CAMBIAL (US$ MIL)'!G55*1000)/'VOLUME (SACAS)'!G55</f>
        <v>102.63541614732208</v>
      </c>
      <c r="H55" s="60">
        <f>('RECEITA CAMBIAL (US$ MIL)'!H55*1000)/'VOLUME (SACAS)'!H55</f>
        <v>94.308991590457481</v>
      </c>
      <c r="I55" s="13"/>
    </row>
    <row r="56" spans="1:9" ht="16.5" customHeight="1">
      <c r="A56" s="15">
        <f>'VOLUME (SACAS)'!A56</f>
        <v>34485</v>
      </c>
      <c r="B56" s="57">
        <f>('RECEITA CAMBIAL (US$ MIL)'!B56*1000)/'VOLUME (SACAS)'!B56</f>
        <v>88.671257451355288</v>
      </c>
      <c r="C56" s="57">
        <f>('RECEITA CAMBIAL (US$ MIL)'!C56*1000)/'VOLUME (SACAS)'!C56</f>
        <v>102.28665683659119</v>
      </c>
      <c r="D56" s="58">
        <f>('RECEITA CAMBIAL (US$ MIL)'!D56*1000)/'VOLUME (SACAS)'!D56</f>
        <v>100.83144379877591</v>
      </c>
      <c r="E56" s="57">
        <f>('RECEITA CAMBIAL (US$ MIL)'!E56*1000)/'VOLUME (SACAS)'!E56</f>
        <v>132.74457227138643</v>
      </c>
      <c r="F56" s="57">
        <f>('RECEITA CAMBIAL (US$ MIL)'!F56*1000)/'VOLUME (SACAS)'!F56</f>
        <v>109.4459822545989</v>
      </c>
      <c r="G56" s="59">
        <f>('RECEITA CAMBIAL (US$ MIL)'!G56*1000)/'VOLUME (SACAS)'!G56</f>
        <v>109.55599635070277</v>
      </c>
      <c r="H56" s="60">
        <f>('RECEITA CAMBIAL (US$ MIL)'!H56*1000)/'VOLUME (SACAS)'!H56</f>
        <v>102.6257498479669</v>
      </c>
      <c r="I56" s="13"/>
    </row>
    <row r="57" spans="1:9" ht="16.5" customHeight="1">
      <c r="A57" s="15">
        <f>'VOLUME (SACAS)'!A57</f>
        <v>34515</v>
      </c>
      <c r="B57" s="57">
        <f>('RECEITA CAMBIAL (US$ MIL)'!B57*1000)/'VOLUME (SACAS)'!B57</f>
        <v>98.735288787208191</v>
      </c>
      <c r="C57" s="57">
        <f>('RECEITA CAMBIAL (US$ MIL)'!C57*1000)/'VOLUME (SACAS)'!C57</f>
        <v>121.4089187291336</v>
      </c>
      <c r="D57" s="58">
        <f>('RECEITA CAMBIAL (US$ MIL)'!D57*1000)/'VOLUME (SACAS)'!D57</f>
        <v>116.8303759048874</v>
      </c>
      <c r="E57" s="57">
        <f>('RECEITA CAMBIAL (US$ MIL)'!E57*1000)/'VOLUME (SACAS)'!E57</f>
        <v>126.55932432432432</v>
      </c>
      <c r="F57" s="57">
        <f>('RECEITA CAMBIAL (US$ MIL)'!F57*1000)/'VOLUME (SACAS)'!F57</f>
        <v>118.98150443794317</v>
      </c>
      <c r="G57" s="59">
        <f>('RECEITA CAMBIAL (US$ MIL)'!G57*1000)/'VOLUME (SACAS)'!G57</f>
        <v>119.0161029393618</v>
      </c>
      <c r="H57" s="60">
        <f>('RECEITA CAMBIAL (US$ MIL)'!H57*1000)/'VOLUME (SACAS)'!H57</f>
        <v>117.13635276995629</v>
      </c>
      <c r="I57" s="13"/>
    </row>
    <row r="58" spans="1:9" ht="16.5" customHeight="1">
      <c r="A58" s="15">
        <f>'VOLUME (SACAS)'!A58</f>
        <v>34546</v>
      </c>
      <c r="B58" s="57">
        <f>('RECEITA CAMBIAL (US$ MIL)'!B58*1000)/'VOLUME (SACAS)'!B58</f>
        <v>123.50925949502894</v>
      </c>
      <c r="C58" s="57">
        <f>('RECEITA CAMBIAL (US$ MIL)'!C58*1000)/'VOLUME (SACAS)'!C58</f>
        <v>142.45059040214872</v>
      </c>
      <c r="D58" s="58">
        <f>('RECEITA CAMBIAL (US$ MIL)'!D58*1000)/'VOLUME (SACAS)'!D58</f>
        <v>137.5706770216209</v>
      </c>
      <c r="E58" s="57">
        <f>('RECEITA CAMBIAL (US$ MIL)'!E58*1000)/'VOLUME (SACAS)'!E58</f>
        <v>163.44138107416879</v>
      </c>
      <c r="F58" s="57">
        <f>('RECEITA CAMBIAL (US$ MIL)'!F58*1000)/'VOLUME (SACAS)'!F58</f>
        <v>134.91632280454436</v>
      </c>
      <c r="G58" s="59">
        <f>('RECEITA CAMBIAL (US$ MIL)'!G58*1000)/'VOLUME (SACAS)'!G58</f>
        <v>134.97081206519189</v>
      </c>
      <c r="H58" s="60">
        <f>('RECEITA CAMBIAL (US$ MIL)'!H58*1000)/'VOLUME (SACAS)'!H58</f>
        <v>137.15815858545929</v>
      </c>
      <c r="I58" s="13"/>
    </row>
    <row r="59" spans="1:9" ht="16.5" customHeight="1">
      <c r="A59" s="15">
        <f>'VOLUME (SACAS)'!A59</f>
        <v>34577</v>
      </c>
      <c r="B59" s="57">
        <f>('RECEITA CAMBIAL (US$ MIL)'!B59*1000)/'VOLUME (SACAS)'!B59</f>
        <v>170.91559474393617</v>
      </c>
      <c r="C59" s="57">
        <f>('RECEITA CAMBIAL (US$ MIL)'!C59*1000)/'VOLUME (SACAS)'!C59</f>
        <v>192.32671885429258</v>
      </c>
      <c r="D59" s="58">
        <f>('RECEITA CAMBIAL (US$ MIL)'!D59*1000)/'VOLUME (SACAS)'!D59</f>
        <v>187.99538703526963</v>
      </c>
      <c r="E59" s="57">
        <f>('RECEITA CAMBIAL (US$ MIL)'!E59*1000)/'VOLUME (SACAS)'!E59</f>
        <v>224.53550561797752</v>
      </c>
      <c r="F59" s="57">
        <f>('RECEITA CAMBIAL (US$ MIL)'!F59*1000)/'VOLUME (SACAS)'!F59</f>
        <v>139.15799754096216</v>
      </c>
      <c r="G59" s="59">
        <f>('RECEITA CAMBIAL (US$ MIL)'!G59*1000)/'VOLUME (SACAS)'!G59</f>
        <v>139.19111454932948</v>
      </c>
      <c r="H59" s="60">
        <f>('RECEITA CAMBIAL (US$ MIL)'!H59*1000)/'VOLUME (SACAS)'!H59</f>
        <v>181.42290723513142</v>
      </c>
      <c r="I59" s="13"/>
    </row>
    <row r="60" spans="1:9" ht="16.5" customHeight="1">
      <c r="A60" s="15">
        <f>'VOLUME (SACAS)'!A60</f>
        <v>34607</v>
      </c>
      <c r="B60" s="57">
        <f>('RECEITA CAMBIAL (US$ MIL)'!B60*1000)/'VOLUME (SACAS)'!B60</f>
        <v>155.35949838197811</v>
      </c>
      <c r="C60" s="57">
        <f>('RECEITA CAMBIAL (US$ MIL)'!C60*1000)/'VOLUME (SACAS)'!C60</f>
        <v>226.54227980056862</v>
      </c>
      <c r="D60" s="58">
        <f>('RECEITA CAMBIAL (US$ MIL)'!D60*1000)/'VOLUME (SACAS)'!D60</f>
        <v>208.1755796267457</v>
      </c>
      <c r="E60" s="57">
        <f>('RECEITA CAMBIAL (US$ MIL)'!E60*1000)/'VOLUME (SACAS)'!E60</f>
        <v>178.98043165467624</v>
      </c>
      <c r="F60" s="57">
        <f>('RECEITA CAMBIAL (US$ MIL)'!F60*1000)/'VOLUME (SACAS)'!F60</f>
        <v>155.97274329660374</v>
      </c>
      <c r="G60" s="59">
        <f>('RECEITA CAMBIAL (US$ MIL)'!G60*1000)/'VOLUME (SACAS)'!G60</f>
        <v>156.03555459535897</v>
      </c>
      <c r="H60" s="60">
        <f>('RECEITA CAMBIAL (US$ MIL)'!H60*1000)/'VOLUME (SACAS)'!H60</f>
        <v>200.82391067455137</v>
      </c>
      <c r="I60" s="13"/>
    </row>
    <row r="61" spans="1:9" ht="16.5" customHeight="1">
      <c r="A61" s="15">
        <f>'VOLUME (SACAS)'!A61</f>
        <v>34638</v>
      </c>
      <c r="B61" s="57">
        <f>('RECEITA CAMBIAL (US$ MIL)'!B61*1000)/'VOLUME (SACAS)'!B61</f>
        <v>205.34137585119311</v>
      </c>
      <c r="C61" s="57">
        <f>('RECEITA CAMBIAL (US$ MIL)'!C61*1000)/'VOLUME (SACAS)'!C61</f>
        <v>217.91556944881734</v>
      </c>
      <c r="D61" s="58">
        <f>('RECEITA CAMBIAL (US$ MIL)'!D61*1000)/'VOLUME (SACAS)'!D61</f>
        <v>216.08249907670444</v>
      </c>
      <c r="E61" s="57">
        <f>('RECEITA CAMBIAL (US$ MIL)'!E61*1000)/'VOLUME (SACAS)'!E61</f>
        <v>215.89258378378381</v>
      </c>
      <c r="F61" s="57">
        <f>('RECEITA CAMBIAL (US$ MIL)'!F61*1000)/'VOLUME (SACAS)'!F61</f>
        <v>167.77427323161652</v>
      </c>
      <c r="G61" s="59">
        <f>('RECEITA CAMBIAL (US$ MIL)'!G61*1000)/'VOLUME (SACAS)'!G61</f>
        <v>167.97370971789081</v>
      </c>
      <c r="H61" s="60">
        <f>('RECEITA CAMBIAL (US$ MIL)'!H61*1000)/'VOLUME (SACAS)'!H61</f>
        <v>210.23766458170041</v>
      </c>
      <c r="I61" s="13"/>
    </row>
    <row r="62" spans="1:9" ht="16.5" customHeight="1">
      <c r="A62" s="15">
        <f>'VOLUME (SACAS)'!A62</f>
        <v>34668</v>
      </c>
      <c r="B62" s="57">
        <f>('RECEITA CAMBIAL (US$ MIL)'!B62*1000)/'VOLUME (SACAS)'!B62</f>
        <v>183.92451087886025</v>
      </c>
      <c r="C62" s="57">
        <f>('RECEITA CAMBIAL (US$ MIL)'!C62*1000)/'VOLUME (SACAS)'!C62</f>
        <v>204.35571445075297</v>
      </c>
      <c r="D62" s="58">
        <f>('RECEITA CAMBIAL (US$ MIL)'!D62*1000)/'VOLUME (SACAS)'!D62</f>
        <v>201.72348574167958</v>
      </c>
      <c r="E62" s="57">
        <f>('RECEITA CAMBIAL (US$ MIL)'!E62*1000)/'VOLUME (SACAS)'!E62</f>
        <v>208.75316455696202</v>
      </c>
      <c r="F62" s="57">
        <f>('RECEITA CAMBIAL (US$ MIL)'!F62*1000)/'VOLUME (SACAS)'!F62</f>
        <v>174.39855280731712</v>
      </c>
      <c r="G62" s="59">
        <f>('RECEITA CAMBIAL (US$ MIL)'!G62*1000)/'VOLUME (SACAS)'!G62</f>
        <v>174.44437597082461</v>
      </c>
      <c r="H62" s="60">
        <f>('RECEITA CAMBIAL (US$ MIL)'!H62*1000)/'VOLUME (SACAS)'!H62</f>
        <v>198.35063210979325</v>
      </c>
      <c r="I62" s="13"/>
    </row>
    <row r="63" spans="1:9" ht="16.5" customHeight="1">
      <c r="A63" s="15">
        <f>'VOLUME (SACAS)'!A63</f>
        <v>34699</v>
      </c>
      <c r="B63" s="57">
        <f>('RECEITA CAMBIAL (US$ MIL)'!B63*1000)/'VOLUME (SACAS)'!B63</f>
        <v>171.61102011215084</v>
      </c>
      <c r="C63" s="57">
        <f>('RECEITA CAMBIAL (US$ MIL)'!C63*1000)/'VOLUME (SACAS)'!C63</f>
        <v>199.61669954261868</v>
      </c>
      <c r="D63" s="58">
        <f>('RECEITA CAMBIAL (US$ MIL)'!D63*1000)/'VOLUME (SACAS)'!D63</f>
        <v>195.03424715588787</v>
      </c>
      <c r="E63" s="57">
        <f>('RECEITA CAMBIAL (US$ MIL)'!E63*1000)/'VOLUME (SACAS)'!E63</f>
        <v>237.20457413249213</v>
      </c>
      <c r="F63" s="57">
        <f>('RECEITA CAMBIAL (US$ MIL)'!F63*1000)/'VOLUME (SACAS)'!F63</f>
        <v>170.93579521611414</v>
      </c>
      <c r="G63" s="59">
        <f>('RECEITA CAMBIAL (US$ MIL)'!G63*1000)/'VOLUME (SACAS)'!G63</f>
        <v>171.02383254336448</v>
      </c>
      <c r="H63" s="60">
        <f>('RECEITA CAMBIAL (US$ MIL)'!H63*1000)/'VOLUME (SACAS)'!H63</f>
        <v>191.43351793170729</v>
      </c>
      <c r="I63" s="13"/>
    </row>
    <row r="64" spans="1:9" ht="16.5" customHeight="1">
      <c r="A64" s="15">
        <f>'VOLUME (SACAS)'!A64</f>
        <v>34730</v>
      </c>
      <c r="B64" s="57">
        <f>('RECEITA CAMBIAL (US$ MIL)'!B64*1000)/'VOLUME (SACAS)'!B64</f>
        <v>150.24165931299132</v>
      </c>
      <c r="C64" s="57">
        <f>('RECEITA CAMBIAL (US$ MIL)'!C64*1000)/'VOLUME (SACAS)'!C64</f>
        <v>182.70361843764854</v>
      </c>
      <c r="D64" s="58">
        <f>('RECEITA CAMBIAL (US$ MIL)'!D64*1000)/'VOLUME (SACAS)'!D64</f>
        <v>178.13005079164475</v>
      </c>
      <c r="E64" s="57">
        <f>('RECEITA CAMBIAL (US$ MIL)'!E64*1000)/'VOLUME (SACAS)'!E64</f>
        <v>191.98149575944487</v>
      </c>
      <c r="F64" s="57">
        <f>('RECEITA CAMBIAL (US$ MIL)'!F64*1000)/'VOLUME (SACAS)'!F64</f>
        <v>178.84460762339816</v>
      </c>
      <c r="G64" s="59">
        <f>('RECEITA CAMBIAL (US$ MIL)'!G64*1000)/'VOLUME (SACAS)'!G64</f>
        <v>178.96473441531887</v>
      </c>
      <c r="H64" s="60">
        <f>('RECEITA CAMBIAL (US$ MIL)'!H64*1000)/'VOLUME (SACAS)'!H64</f>
        <v>178.24628371313534</v>
      </c>
      <c r="I64" s="13"/>
    </row>
    <row r="65" spans="1:9" ht="16.5" customHeight="1">
      <c r="A65" s="15">
        <f>'VOLUME (SACAS)'!A65</f>
        <v>34758</v>
      </c>
      <c r="B65" s="57">
        <f>('RECEITA CAMBIAL (US$ MIL)'!B65*1000)/'VOLUME (SACAS)'!B65</f>
        <v>147.37740431956937</v>
      </c>
      <c r="C65" s="57">
        <f>('RECEITA CAMBIAL (US$ MIL)'!C65*1000)/'VOLUME (SACAS)'!C65</f>
        <v>172.08835814932323</v>
      </c>
      <c r="D65" s="58">
        <f>('RECEITA CAMBIAL (US$ MIL)'!D65*1000)/'VOLUME (SACAS)'!D65</f>
        <v>169.72687715494527</v>
      </c>
      <c r="E65" s="57">
        <f>('RECEITA CAMBIAL (US$ MIL)'!E65*1000)/'VOLUME (SACAS)'!E65</f>
        <v>189.8054996646546</v>
      </c>
      <c r="F65" s="57">
        <f>('RECEITA CAMBIAL (US$ MIL)'!F65*1000)/'VOLUME (SACAS)'!F65</f>
        <v>180.32377750314359</v>
      </c>
      <c r="G65" s="59">
        <f>('RECEITA CAMBIAL (US$ MIL)'!G65*1000)/'VOLUME (SACAS)'!G65</f>
        <v>180.39946356296977</v>
      </c>
      <c r="H65" s="60">
        <f>('RECEITA CAMBIAL (US$ MIL)'!H65*1000)/'VOLUME (SACAS)'!H65</f>
        <v>171.75323137411164</v>
      </c>
      <c r="I65" s="13"/>
    </row>
    <row r="66" spans="1:9" ht="16.5" customHeight="1">
      <c r="A66" s="15">
        <f>'VOLUME (SACAS)'!A66</f>
        <v>34789</v>
      </c>
      <c r="B66" s="57">
        <f>('RECEITA CAMBIAL (US$ MIL)'!B66*1000)/'VOLUME (SACAS)'!B66</f>
        <v>156.14668522707498</v>
      </c>
      <c r="C66" s="57">
        <f>('RECEITA CAMBIAL (US$ MIL)'!C66*1000)/'VOLUME (SACAS)'!C66</f>
        <v>177.38409065354006</v>
      </c>
      <c r="D66" s="58">
        <f>('RECEITA CAMBIAL (US$ MIL)'!D66*1000)/'VOLUME (SACAS)'!D66</f>
        <v>176.33013718296206</v>
      </c>
      <c r="E66" s="57">
        <f>('RECEITA CAMBIAL (US$ MIL)'!E66*1000)/'VOLUME (SACAS)'!E66</f>
        <v>253.96825396825398</v>
      </c>
      <c r="F66" s="57">
        <f>('RECEITA CAMBIAL (US$ MIL)'!F66*1000)/'VOLUME (SACAS)'!F66</f>
        <v>187.35127315421468</v>
      </c>
      <c r="G66" s="59">
        <f>('RECEITA CAMBIAL (US$ MIL)'!G66*1000)/'VOLUME (SACAS)'!G66</f>
        <v>187.37326367966298</v>
      </c>
      <c r="H66" s="60">
        <f>('RECEITA CAMBIAL (US$ MIL)'!H66*1000)/'VOLUME (SACAS)'!H66</f>
        <v>178.21648366204948</v>
      </c>
      <c r="I66" s="13"/>
    </row>
    <row r="67" spans="1:9" ht="16.5" customHeight="1">
      <c r="A67" s="15">
        <f>'VOLUME (SACAS)'!A67</f>
        <v>34819</v>
      </c>
      <c r="B67" s="57">
        <f>('RECEITA CAMBIAL (US$ MIL)'!B67*1000)/'VOLUME (SACAS)'!B67</f>
        <v>146.3884475774633</v>
      </c>
      <c r="C67" s="57">
        <f>('RECEITA CAMBIAL (US$ MIL)'!C67*1000)/'VOLUME (SACAS)'!C67</f>
        <v>183.69687153055258</v>
      </c>
      <c r="D67" s="58">
        <f>('RECEITA CAMBIAL (US$ MIL)'!D67*1000)/'VOLUME (SACAS)'!D67</f>
        <v>180.24509145421445</v>
      </c>
      <c r="E67" s="57">
        <f>('RECEITA CAMBIAL (US$ MIL)'!E67*1000)/'VOLUME (SACAS)'!E67</f>
        <v>328.40437158469945</v>
      </c>
      <c r="F67" s="57">
        <f>('RECEITA CAMBIAL (US$ MIL)'!F67*1000)/'VOLUME (SACAS)'!F67</f>
        <v>194.41520565854313</v>
      </c>
      <c r="G67" s="59">
        <f>('RECEITA CAMBIAL (US$ MIL)'!G67*1000)/'VOLUME (SACAS)'!G67</f>
        <v>195.23215832611447</v>
      </c>
      <c r="H67" s="60">
        <f>('RECEITA CAMBIAL (US$ MIL)'!H67*1000)/'VOLUME (SACAS)'!H67</f>
        <v>182.15539002514097</v>
      </c>
      <c r="I67" s="13"/>
    </row>
    <row r="68" spans="1:9" ht="16.5" customHeight="1">
      <c r="A68" s="15">
        <f>'VOLUME (SACAS)'!A68</f>
        <v>34850</v>
      </c>
      <c r="B68" s="57">
        <f>('RECEITA CAMBIAL (US$ MIL)'!B68*1000)/'VOLUME (SACAS)'!B68</f>
        <v>148.5615486036198</v>
      </c>
      <c r="C68" s="57">
        <f>('RECEITA CAMBIAL (US$ MIL)'!C68*1000)/'VOLUME (SACAS)'!C68</f>
        <v>185.9072867838272</v>
      </c>
      <c r="D68" s="58">
        <f>('RECEITA CAMBIAL (US$ MIL)'!D68*1000)/'VOLUME (SACAS)'!D68</f>
        <v>182.93819885305669</v>
      </c>
      <c r="E68" s="57">
        <f>('RECEITA CAMBIAL (US$ MIL)'!E68*1000)/'VOLUME (SACAS)'!E68</f>
        <v>171.37554585152839</v>
      </c>
      <c r="F68" s="57">
        <f>('RECEITA CAMBIAL (US$ MIL)'!F68*1000)/'VOLUME (SACAS)'!F68</f>
        <v>198.29905035067816</v>
      </c>
      <c r="G68" s="59">
        <f>('RECEITA CAMBIAL (US$ MIL)'!G68*1000)/'VOLUME (SACAS)'!G68</f>
        <v>198.21135725207125</v>
      </c>
      <c r="H68" s="60">
        <f>('RECEITA CAMBIAL (US$ MIL)'!H68*1000)/'VOLUME (SACAS)'!H68</f>
        <v>184.74291457320211</v>
      </c>
      <c r="I68" s="13"/>
    </row>
    <row r="69" spans="1:9" ht="16.5" customHeight="1">
      <c r="A69" s="15">
        <f>'VOLUME (SACAS)'!A69</f>
        <v>34880</v>
      </c>
      <c r="B69" s="57">
        <f>('RECEITA CAMBIAL (US$ MIL)'!B69*1000)/'VOLUME (SACAS)'!B69</f>
        <v>148.57300064591757</v>
      </c>
      <c r="C69" s="57">
        <f>('RECEITA CAMBIAL (US$ MIL)'!C69*1000)/'VOLUME (SACAS)'!C69</f>
        <v>176.77859781890874</v>
      </c>
      <c r="D69" s="58">
        <f>('RECEITA CAMBIAL (US$ MIL)'!D69*1000)/'VOLUME (SACAS)'!D69</f>
        <v>173.11631038467274</v>
      </c>
      <c r="E69" s="57">
        <f>('RECEITA CAMBIAL (US$ MIL)'!E69*1000)/'VOLUME (SACAS)'!E69</f>
        <v>259.49953660797036</v>
      </c>
      <c r="F69" s="57">
        <f>('RECEITA CAMBIAL (US$ MIL)'!F69*1000)/'VOLUME (SACAS)'!F69</f>
        <v>184.8928290446315</v>
      </c>
      <c r="G69" s="59">
        <f>('RECEITA CAMBIAL (US$ MIL)'!G69*1000)/'VOLUME (SACAS)'!G69</f>
        <v>185.12410220756385</v>
      </c>
      <c r="H69" s="60">
        <f>('RECEITA CAMBIAL (US$ MIL)'!H69*1000)/'VOLUME (SACAS)'!H69</f>
        <v>175.67137398980327</v>
      </c>
      <c r="I69" s="13"/>
    </row>
    <row r="70" spans="1:9" ht="16.5" customHeight="1">
      <c r="A70" s="15">
        <f>'VOLUME (SACAS)'!A70</f>
        <v>34911</v>
      </c>
      <c r="B70" s="57">
        <f>('RECEITA CAMBIAL (US$ MIL)'!B70*1000)/'VOLUME (SACAS)'!B70</f>
        <v>134.05507932446264</v>
      </c>
      <c r="C70" s="57">
        <f>('RECEITA CAMBIAL (US$ MIL)'!C70*1000)/'VOLUME (SACAS)'!C70</f>
        <v>166.94758958649305</v>
      </c>
      <c r="D70" s="58">
        <f>('RECEITA CAMBIAL (US$ MIL)'!D70*1000)/'VOLUME (SACAS)'!D70</f>
        <v>161.56600756094596</v>
      </c>
      <c r="E70" s="57">
        <v>0</v>
      </c>
      <c r="F70" s="57">
        <f>('RECEITA CAMBIAL (US$ MIL)'!F70*1000)/'VOLUME (SACAS)'!F70</f>
        <v>194.28298958016254</v>
      </c>
      <c r="G70" s="59">
        <f>('RECEITA CAMBIAL (US$ MIL)'!G70*1000)/'VOLUME (SACAS)'!G70</f>
        <v>194.28528428594845</v>
      </c>
      <c r="H70" s="60">
        <f>('RECEITA CAMBIAL (US$ MIL)'!H70*1000)/'VOLUME (SACAS)'!H70</f>
        <v>167.54281173784466</v>
      </c>
      <c r="I70" s="13"/>
    </row>
    <row r="71" spans="1:9" ht="16.5" customHeight="1">
      <c r="A71" s="15">
        <f>'VOLUME (SACAS)'!A71</f>
        <v>34942</v>
      </c>
      <c r="B71" s="57">
        <f>('RECEITA CAMBIAL (US$ MIL)'!B71*1000)/'VOLUME (SACAS)'!B71</f>
        <v>130.17958603439666</v>
      </c>
      <c r="C71" s="57">
        <f>('RECEITA CAMBIAL (US$ MIL)'!C71*1000)/'VOLUME (SACAS)'!C71</f>
        <v>154.55248824562548</v>
      </c>
      <c r="D71" s="58">
        <f>('RECEITA CAMBIAL (US$ MIL)'!D71*1000)/'VOLUME (SACAS)'!D71</f>
        <v>149.86830615360935</v>
      </c>
      <c r="E71" s="57">
        <f>('RECEITA CAMBIAL (US$ MIL)'!E71*1000)/'VOLUME (SACAS)'!E71</f>
        <v>188.25949367088609</v>
      </c>
      <c r="F71" s="57">
        <f>('RECEITA CAMBIAL (US$ MIL)'!F71*1000)/'VOLUME (SACAS)'!F71</f>
        <v>191.38759417618309</v>
      </c>
      <c r="G71" s="59">
        <f>('RECEITA CAMBIAL (US$ MIL)'!G71*1000)/'VOLUME (SACAS)'!G71</f>
        <v>191.38381838392016</v>
      </c>
      <c r="H71" s="60">
        <f>('RECEITA CAMBIAL (US$ MIL)'!H71*1000)/'VOLUME (SACAS)'!H71</f>
        <v>157.53073523564311</v>
      </c>
      <c r="I71" s="13"/>
    </row>
    <row r="72" spans="1:9" ht="16.5" customHeight="1">
      <c r="A72" s="15">
        <f>'VOLUME (SACAS)'!A72</f>
        <v>34972</v>
      </c>
      <c r="B72" s="57">
        <f>('RECEITA CAMBIAL (US$ MIL)'!B72*1000)/'VOLUME (SACAS)'!B72</f>
        <v>120.40095210465239</v>
      </c>
      <c r="C72" s="57">
        <f>('RECEITA CAMBIAL (US$ MIL)'!C72*1000)/'VOLUME (SACAS)'!C72</f>
        <v>155.97359896454046</v>
      </c>
      <c r="D72" s="58">
        <f>('RECEITA CAMBIAL (US$ MIL)'!D72*1000)/'VOLUME (SACAS)'!D72</f>
        <v>151.76774070828745</v>
      </c>
      <c r="E72" s="57">
        <f>('RECEITA CAMBIAL (US$ MIL)'!E72*1000)/'VOLUME (SACAS)'!E72</f>
        <v>234.34474616292798</v>
      </c>
      <c r="F72" s="57">
        <f>('RECEITA CAMBIAL (US$ MIL)'!F72*1000)/'VOLUME (SACAS)'!F72</f>
        <v>182.17853659739279</v>
      </c>
      <c r="G72" s="59">
        <f>('RECEITA CAMBIAL (US$ MIL)'!G72*1000)/'VOLUME (SACAS)'!G72</f>
        <v>182.37585790651249</v>
      </c>
      <c r="H72" s="60">
        <f>('RECEITA CAMBIAL (US$ MIL)'!H72*1000)/'VOLUME (SACAS)'!H72</f>
        <v>156.31672654228271</v>
      </c>
      <c r="I72" s="13"/>
    </row>
    <row r="73" spans="1:9" ht="16.5" customHeight="1">
      <c r="A73" s="15">
        <f>'VOLUME (SACAS)'!A73</f>
        <v>35003</v>
      </c>
      <c r="B73" s="57">
        <f>('RECEITA CAMBIAL (US$ MIL)'!B73*1000)/'VOLUME (SACAS)'!B73</f>
        <v>138.40835966298053</v>
      </c>
      <c r="C73" s="57">
        <f>('RECEITA CAMBIAL (US$ MIL)'!C73*1000)/'VOLUME (SACAS)'!C73</f>
        <v>153.08476276159499</v>
      </c>
      <c r="D73" s="58">
        <f>('RECEITA CAMBIAL (US$ MIL)'!D73*1000)/'VOLUME (SACAS)'!D73</f>
        <v>151.95444540089164</v>
      </c>
      <c r="E73" s="57">
        <f>('RECEITA CAMBIAL (US$ MIL)'!E73*1000)/'VOLUME (SACAS)'!E73</f>
        <v>240.98669527896996</v>
      </c>
      <c r="F73" s="57">
        <f>('RECEITA CAMBIAL (US$ MIL)'!F73*1000)/'VOLUME (SACAS)'!F73</f>
        <v>161.69127739438684</v>
      </c>
      <c r="G73" s="59">
        <f>('RECEITA CAMBIAL (US$ MIL)'!G73*1000)/'VOLUME (SACAS)'!G73</f>
        <v>162.42612791988003</v>
      </c>
      <c r="H73" s="60">
        <f>('RECEITA CAMBIAL (US$ MIL)'!H73*1000)/'VOLUME (SACAS)'!H73</f>
        <v>154.08161378414366</v>
      </c>
      <c r="I73" s="13"/>
    </row>
    <row r="74" spans="1:9" ht="16.5" customHeight="1">
      <c r="A74" s="15">
        <f>'VOLUME (SACAS)'!A74</f>
        <v>35033</v>
      </c>
      <c r="B74" s="57">
        <f>('RECEITA CAMBIAL (US$ MIL)'!B74*1000)/'VOLUME (SACAS)'!B74</f>
        <v>95.52021980690995</v>
      </c>
      <c r="C74" s="57">
        <f>('RECEITA CAMBIAL (US$ MIL)'!C74*1000)/'VOLUME (SACAS)'!C74</f>
        <v>143.7602871269597</v>
      </c>
      <c r="D74" s="58">
        <f>('RECEITA CAMBIAL (US$ MIL)'!D74*1000)/'VOLUME (SACAS)'!D74</f>
        <v>139.78818717923721</v>
      </c>
      <c r="E74" s="57">
        <f>('RECEITA CAMBIAL (US$ MIL)'!E74*1000)/'VOLUME (SACAS)'!E74</f>
        <v>234.88541666666666</v>
      </c>
      <c r="F74" s="57">
        <f>('RECEITA CAMBIAL (US$ MIL)'!F74*1000)/'VOLUME (SACAS)'!F74</f>
        <v>176.05121689703634</v>
      </c>
      <c r="G74" s="59">
        <f>('RECEITA CAMBIAL (US$ MIL)'!G74*1000)/'VOLUME (SACAS)'!G74</f>
        <v>176.29872289574249</v>
      </c>
      <c r="H74" s="60">
        <f>('RECEITA CAMBIAL (US$ MIL)'!H74*1000)/'VOLUME (SACAS)'!H74</f>
        <v>147.89101470236912</v>
      </c>
      <c r="I74" s="13"/>
    </row>
    <row r="75" spans="1:9" ht="16.5" customHeight="1">
      <c r="A75" s="15">
        <f>'VOLUME (SACAS)'!A75</f>
        <v>35064</v>
      </c>
      <c r="B75" s="57">
        <f>('RECEITA CAMBIAL (US$ MIL)'!B75*1000)/'VOLUME (SACAS)'!B75</f>
        <v>139.08417910447761</v>
      </c>
      <c r="C75" s="57">
        <f>('RECEITA CAMBIAL (US$ MIL)'!C75*1000)/'VOLUME (SACAS)'!C75</f>
        <v>140.85424371765177</v>
      </c>
      <c r="D75" s="58">
        <f>('RECEITA CAMBIAL (US$ MIL)'!D75*1000)/'VOLUME (SACAS)'!D75</f>
        <v>140.79746604347611</v>
      </c>
      <c r="E75" s="57">
        <f>('RECEITA CAMBIAL (US$ MIL)'!E75*1000)/'VOLUME (SACAS)'!E75</f>
        <v>201.16666666666666</v>
      </c>
      <c r="F75" s="57">
        <f>('RECEITA CAMBIAL (US$ MIL)'!F75*1000)/'VOLUME (SACAS)'!F75</f>
        <v>174.04071326005376</v>
      </c>
      <c r="G75" s="59">
        <f>('RECEITA CAMBIAL (US$ MIL)'!G75*1000)/'VOLUME (SACAS)'!G75</f>
        <v>174.08030959299316</v>
      </c>
      <c r="H75" s="60">
        <f>('RECEITA CAMBIAL (US$ MIL)'!H75*1000)/'VOLUME (SACAS)'!H75</f>
        <v>149.73890442281362</v>
      </c>
      <c r="I75" s="13"/>
    </row>
    <row r="76" spans="1:9" ht="16.5" customHeight="1">
      <c r="A76" s="15">
        <f>'VOLUME (SACAS)'!A76</f>
        <v>35095</v>
      </c>
      <c r="B76" s="57">
        <f>('RECEITA CAMBIAL (US$ MIL)'!B76*1000)/'VOLUME (SACAS)'!B76</f>
        <v>128.26209132666847</v>
      </c>
      <c r="C76" s="57">
        <f>('RECEITA CAMBIAL (US$ MIL)'!C76*1000)/'VOLUME (SACAS)'!C76</f>
        <v>127.55380997771205</v>
      </c>
      <c r="D76" s="58">
        <f>('RECEITA CAMBIAL (US$ MIL)'!D76*1000)/'VOLUME (SACAS)'!D76</f>
        <v>127.57605432294046</v>
      </c>
      <c r="E76" s="57">
        <f>('RECEITA CAMBIAL (US$ MIL)'!E76*1000)/'VOLUME (SACAS)'!E76</f>
        <v>272.27642276422762</v>
      </c>
      <c r="F76" s="57">
        <f>('RECEITA CAMBIAL (US$ MIL)'!F76*1000)/'VOLUME (SACAS)'!F76</f>
        <v>184.44836950656853</v>
      </c>
      <c r="G76" s="59">
        <f>('RECEITA CAMBIAL (US$ MIL)'!G76*1000)/'VOLUME (SACAS)'!G76</f>
        <v>184.51050036362844</v>
      </c>
      <c r="H76" s="60">
        <f>('RECEITA CAMBIAL (US$ MIL)'!H76*1000)/'VOLUME (SACAS)'!H76</f>
        <v>140.54876154443471</v>
      </c>
      <c r="I76" s="13"/>
    </row>
    <row r="77" spans="1:9" ht="16.5" customHeight="1">
      <c r="A77" s="15">
        <f>'VOLUME (SACAS)'!A77</f>
        <v>35124</v>
      </c>
      <c r="B77" s="57">
        <f>('RECEITA CAMBIAL (US$ MIL)'!B77*1000)/'VOLUME (SACAS)'!B77</f>
        <v>130.77660866046136</v>
      </c>
      <c r="C77" s="57">
        <f>('RECEITA CAMBIAL (US$ MIL)'!C77*1000)/'VOLUME (SACAS)'!C77</f>
        <v>145.67690729594253</v>
      </c>
      <c r="D77" s="58">
        <f>('RECEITA CAMBIAL (US$ MIL)'!D77*1000)/'VOLUME (SACAS)'!D77</f>
        <v>145.05608978412224</v>
      </c>
      <c r="E77" s="57">
        <f>('RECEITA CAMBIAL (US$ MIL)'!E77*1000)/'VOLUME (SACAS)'!E77</f>
        <v>225.4632152588556</v>
      </c>
      <c r="F77" s="57">
        <f>('RECEITA CAMBIAL (US$ MIL)'!F77*1000)/'VOLUME (SACAS)'!F77</f>
        <v>164.99541251015353</v>
      </c>
      <c r="G77" s="59">
        <f>('RECEITA CAMBIAL (US$ MIL)'!G77*1000)/'VOLUME (SACAS)'!G77</f>
        <v>165.22095293509344</v>
      </c>
      <c r="H77" s="60">
        <f>('RECEITA CAMBIAL (US$ MIL)'!H77*1000)/'VOLUME (SACAS)'!H77</f>
        <v>150.08002982830683</v>
      </c>
      <c r="I77" s="13"/>
    </row>
    <row r="78" spans="1:9" ht="16.5" customHeight="1">
      <c r="A78" s="15">
        <f>'VOLUME (SACAS)'!A78</f>
        <v>35155</v>
      </c>
      <c r="B78" s="57">
        <f>('RECEITA CAMBIAL (US$ MIL)'!B78*1000)/'VOLUME (SACAS)'!B78</f>
        <v>171.28758169934642</v>
      </c>
      <c r="C78" s="57">
        <f>('RECEITA CAMBIAL (US$ MIL)'!C78*1000)/'VOLUME (SACAS)'!C78</f>
        <v>152.40756756945646</v>
      </c>
      <c r="D78" s="58">
        <f>('RECEITA CAMBIAL (US$ MIL)'!D78*1000)/'VOLUME (SACAS)'!D78</f>
        <v>152.75437486171785</v>
      </c>
      <c r="E78" s="57">
        <f>('RECEITA CAMBIAL (US$ MIL)'!E78*1000)/'VOLUME (SACAS)'!E78</f>
        <v>256.64444444444445</v>
      </c>
      <c r="F78" s="57">
        <f>('RECEITA CAMBIAL (US$ MIL)'!F78*1000)/'VOLUME (SACAS)'!F78</f>
        <v>165.06708999773409</v>
      </c>
      <c r="G78" s="59">
        <f>('RECEITA CAMBIAL (US$ MIL)'!G78*1000)/'VOLUME (SACAS)'!G78</f>
        <v>165.25035821074076</v>
      </c>
      <c r="H78" s="60">
        <f>('RECEITA CAMBIAL (US$ MIL)'!H78*1000)/'VOLUME (SACAS)'!H78</f>
        <v>156.2323156118153</v>
      </c>
      <c r="I78" s="13"/>
    </row>
    <row r="79" spans="1:9" ht="16.5" customHeight="1">
      <c r="A79" s="15">
        <f>'VOLUME (SACAS)'!A79</f>
        <v>35185</v>
      </c>
      <c r="B79" s="57">
        <f>('RECEITA CAMBIAL (US$ MIL)'!B79*1000)/'VOLUME (SACAS)'!B79</f>
        <v>123.39617224880382</v>
      </c>
      <c r="C79" s="57">
        <f>('RECEITA CAMBIAL (US$ MIL)'!C79*1000)/'VOLUME (SACAS)'!C79</f>
        <v>161.16347074842707</v>
      </c>
      <c r="D79" s="58">
        <f>('RECEITA CAMBIAL (US$ MIL)'!D79*1000)/'VOLUME (SACAS)'!D79</f>
        <v>160.43650764413337</v>
      </c>
      <c r="E79" s="57">
        <f>('RECEITA CAMBIAL (US$ MIL)'!E79*1000)/'VOLUME (SACAS)'!E79</f>
        <v>256.99065420560748</v>
      </c>
      <c r="F79" s="57">
        <f>('RECEITA CAMBIAL (US$ MIL)'!F79*1000)/'VOLUME (SACAS)'!F79</f>
        <v>168.78532177090497</v>
      </c>
      <c r="G79" s="59">
        <f>('RECEITA CAMBIAL (US$ MIL)'!G79*1000)/'VOLUME (SACAS)'!G79</f>
        <v>169.03380352293357</v>
      </c>
      <c r="H79" s="60">
        <f>('RECEITA CAMBIAL (US$ MIL)'!H79*1000)/'VOLUME (SACAS)'!H79</f>
        <v>162.66454762147632</v>
      </c>
      <c r="I79" s="13"/>
    </row>
    <row r="80" spans="1:9" ht="16.5" customHeight="1">
      <c r="A80" s="15">
        <f>'VOLUME (SACAS)'!A80</f>
        <v>35216</v>
      </c>
      <c r="B80" s="57">
        <f>('RECEITA CAMBIAL (US$ MIL)'!B80*1000)/'VOLUME (SACAS)'!B80</f>
        <v>113.09518230064099</v>
      </c>
      <c r="C80" s="57">
        <f>('RECEITA CAMBIAL (US$ MIL)'!C80*1000)/'VOLUME (SACAS)'!C80</f>
        <v>161.76447730757806</v>
      </c>
      <c r="D80" s="58">
        <f>('RECEITA CAMBIAL (US$ MIL)'!D80*1000)/'VOLUME (SACAS)'!D80</f>
        <v>156.68672428918646</v>
      </c>
      <c r="E80" s="57">
        <f>('RECEITA CAMBIAL (US$ MIL)'!E80*1000)/'VOLUME (SACAS)'!E80</f>
        <v>275.23711340206188</v>
      </c>
      <c r="F80" s="57">
        <f>('RECEITA CAMBIAL (US$ MIL)'!F80*1000)/'VOLUME (SACAS)'!F80</f>
        <v>177.53694841119099</v>
      </c>
      <c r="G80" s="59">
        <f>('RECEITA CAMBIAL (US$ MIL)'!G80*1000)/'VOLUME (SACAS)'!G80</f>
        <v>177.79034547815783</v>
      </c>
      <c r="H80" s="60">
        <f>('RECEITA CAMBIAL (US$ MIL)'!H80*1000)/'VOLUME (SACAS)'!H80</f>
        <v>161.15935141305553</v>
      </c>
      <c r="I80" s="13"/>
    </row>
    <row r="81" spans="1:9" ht="16.5" customHeight="1">
      <c r="A81" s="15">
        <f>'VOLUME (SACAS)'!A81</f>
        <v>35246</v>
      </c>
      <c r="B81" s="57">
        <f>('RECEITA CAMBIAL (US$ MIL)'!B81*1000)/'VOLUME (SACAS)'!B81</f>
        <v>104.94624871189708</v>
      </c>
      <c r="C81" s="57">
        <f>('RECEITA CAMBIAL (US$ MIL)'!C81*1000)/'VOLUME (SACAS)'!C81</f>
        <v>156.48291318211901</v>
      </c>
      <c r="D81" s="58">
        <f>('RECEITA CAMBIAL (US$ MIL)'!D81*1000)/'VOLUME (SACAS)'!D81</f>
        <v>146.13009852144381</v>
      </c>
      <c r="E81" s="57">
        <f>('RECEITA CAMBIAL (US$ MIL)'!E81*1000)/'VOLUME (SACAS)'!E81</f>
        <v>211.40174072377462</v>
      </c>
      <c r="F81" s="57">
        <f>('RECEITA CAMBIAL (US$ MIL)'!F81*1000)/'VOLUME (SACAS)'!F81</f>
        <v>164.21165003908234</v>
      </c>
      <c r="G81" s="59">
        <f>('RECEITA CAMBIAL (US$ MIL)'!G81*1000)/'VOLUME (SACAS)'!G81</f>
        <v>164.62027484286745</v>
      </c>
      <c r="H81" s="60">
        <f>('RECEITA CAMBIAL (US$ MIL)'!H81*1000)/'VOLUME (SACAS)'!H81</f>
        <v>150.78747142313119</v>
      </c>
      <c r="I81" s="13"/>
    </row>
    <row r="82" spans="1:9" ht="16.5" customHeight="1">
      <c r="A82" s="15">
        <f>'VOLUME (SACAS)'!A82</f>
        <v>35277</v>
      </c>
      <c r="B82" s="57">
        <f>('RECEITA CAMBIAL (US$ MIL)'!B82*1000)/'VOLUME (SACAS)'!B82</f>
        <v>96.222156329263555</v>
      </c>
      <c r="C82" s="57">
        <f>('RECEITA CAMBIAL (US$ MIL)'!C82*1000)/'VOLUME (SACAS)'!C82</f>
        <v>140.15617865445239</v>
      </c>
      <c r="D82" s="58">
        <f>('RECEITA CAMBIAL (US$ MIL)'!D82*1000)/'VOLUME (SACAS)'!D82</f>
        <v>130.72704788048284</v>
      </c>
      <c r="E82" s="57">
        <f>('RECEITA CAMBIAL (US$ MIL)'!E82*1000)/'VOLUME (SACAS)'!E82</f>
        <v>299.97894736842107</v>
      </c>
      <c r="F82" s="57">
        <f>('RECEITA CAMBIAL (US$ MIL)'!F82*1000)/'VOLUME (SACAS)'!F82</f>
        <v>167.60410074538277</v>
      </c>
      <c r="G82" s="59">
        <f>('RECEITA CAMBIAL (US$ MIL)'!G82*1000)/'VOLUME (SACAS)'!G82</f>
        <v>167.94060659091303</v>
      </c>
      <c r="H82" s="60">
        <f>('RECEITA CAMBIAL (US$ MIL)'!H82*1000)/'VOLUME (SACAS)'!H82</f>
        <v>135.87910654307331</v>
      </c>
      <c r="I82" s="13"/>
    </row>
    <row r="83" spans="1:9" ht="16.5" customHeight="1">
      <c r="A83" s="15">
        <f>'VOLUME (SACAS)'!A83</f>
        <v>35308</v>
      </c>
      <c r="B83" s="57">
        <f>('RECEITA CAMBIAL (US$ MIL)'!B83*1000)/'VOLUME (SACAS)'!B83</f>
        <v>89.131853538228057</v>
      </c>
      <c r="C83" s="57">
        <f>('RECEITA CAMBIAL (US$ MIL)'!C83*1000)/'VOLUME (SACAS)'!C83</f>
        <v>127.03788747747927</v>
      </c>
      <c r="D83" s="58">
        <f>('RECEITA CAMBIAL (US$ MIL)'!D83*1000)/'VOLUME (SACAS)'!D83</f>
        <v>122.63931913373339</v>
      </c>
      <c r="E83" s="57">
        <f>('RECEITA CAMBIAL (US$ MIL)'!E83*1000)/'VOLUME (SACAS)'!E83</f>
        <v>261.71361502347418</v>
      </c>
      <c r="F83" s="57">
        <f>('RECEITA CAMBIAL (US$ MIL)'!F83*1000)/'VOLUME (SACAS)'!F83</f>
        <v>157.86561319625508</v>
      </c>
      <c r="G83" s="59">
        <f>('RECEITA CAMBIAL (US$ MIL)'!G83*1000)/'VOLUME (SACAS)'!G83</f>
        <v>158.05694391133937</v>
      </c>
      <c r="H83" s="60">
        <f>('RECEITA CAMBIAL (US$ MIL)'!H83*1000)/'VOLUME (SACAS)'!H83</f>
        <v>127.13623197717062</v>
      </c>
      <c r="I83" s="13"/>
    </row>
    <row r="84" spans="1:9" ht="16.5" customHeight="1">
      <c r="A84" s="15">
        <f>'VOLUME (SACAS)'!A84</f>
        <v>35338</v>
      </c>
      <c r="B84" s="57">
        <f>('RECEITA CAMBIAL (US$ MIL)'!B84*1000)/'VOLUME (SACAS)'!B84</f>
        <v>84.970389568533719</v>
      </c>
      <c r="C84" s="57">
        <f>('RECEITA CAMBIAL (US$ MIL)'!C84*1000)/'VOLUME (SACAS)'!C84</f>
        <v>125.18933691184857</v>
      </c>
      <c r="D84" s="58">
        <f>('RECEITA CAMBIAL (US$ MIL)'!D84*1000)/'VOLUME (SACAS)'!D84</f>
        <v>122.59959532374099</v>
      </c>
      <c r="E84" s="57">
        <f>('RECEITA CAMBIAL (US$ MIL)'!E84*1000)/'VOLUME (SACAS)'!E84</f>
        <v>356.49789029535867</v>
      </c>
      <c r="F84" s="57">
        <f>('RECEITA CAMBIAL (US$ MIL)'!F84*1000)/'VOLUME (SACAS)'!F84</f>
        <v>154.8315157306977</v>
      </c>
      <c r="G84" s="59">
        <f>('RECEITA CAMBIAL (US$ MIL)'!G84*1000)/'VOLUME (SACAS)'!G84</f>
        <v>155.10829120215237</v>
      </c>
      <c r="H84" s="60">
        <f>('RECEITA CAMBIAL (US$ MIL)'!H84*1000)/'VOLUME (SACAS)'!H84</f>
        <v>126.82311904351066</v>
      </c>
      <c r="I84" s="13"/>
    </row>
    <row r="85" spans="1:9" ht="16.5" customHeight="1">
      <c r="A85" s="15">
        <f>'VOLUME (SACAS)'!A85</f>
        <v>35369</v>
      </c>
      <c r="B85" s="57">
        <f>('RECEITA CAMBIAL (US$ MIL)'!B85*1000)/'VOLUME (SACAS)'!B85</f>
        <v>88.466691616766468</v>
      </c>
      <c r="C85" s="57">
        <f>('RECEITA CAMBIAL (US$ MIL)'!C85*1000)/'VOLUME (SACAS)'!C85</f>
        <v>125.99839151331788</v>
      </c>
      <c r="D85" s="58">
        <f>('RECEITA CAMBIAL (US$ MIL)'!D85*1000)/'VOLUME (SACAS)'!D85</f>
        <v>124.42155909568571</v>
      </c>
      <c r="E85" s="57">
        <f>('RECEITA CAMBIAL (US$ MIL)'!E85*1000)/'VOLUME (SACAS)'!E85</f>
        <v>260.73061907417735</v>
      </c>
      <c r="F85" s="57">
        <f>('RECEITA CAMBIAL (US$ MIL)'!F85*1000)/'VOLUME (SACAS)'!F85</f>
        <v>151.40446925915629</v>
      </c>
      <c r="G85" s="59">
        <f>('RECEITA CAMBIAL (US$ MIL)'!G85*1000)/'VOLUME (SACAS)'!G85</f>
        <v>152.16307616514973</v>
      </c>
      <c r="H85" s="60">
        <f>('RECEITA CAMBIAL (US$ MIL)'!H85*1000)/'VOLUME (SACAS)'!H85</f>
        <v>127.7304825386874</v>
      </c>
      <c r="I85" s="13"/>
    </row>
    <row r="86" spans="1:9" ht="16.5" customHeight="1">
      <c r="A86" s="15">
        <f>'VOLUME (SACAS)'!A86</f>
        <v>35399</v>
      </c>
      <c r="B86" s="57">
        <f>('RECEITA CAMBIAL (US$ MIL)'!B86*1000)/'VOLUME (SACAS)'!B86</f>
        <v>86.611626541397527</v>
      </c>
      <c r="C86" s="57">
        <f>('RECEITA CAMBIAL (US$ MIL)'!C86*1000)/'VOLUME (SACAS)'!C86</f>
        <v>129.17007957861489</v>
      </c>
      <c r="D86" s="58">
        <f>('RECEITA CAMBIAL (US$ MIL)'!D86*1000)/'VOLUME (SACAS)'!D86</f>
        <v>128.07837235000162</v>
      </c>
      <c r="E86" s="57">
        <f>('RECEITA CAMBIAL (US$ MIL)'!E86*1000)/'VOLUME (SACAS)'!E86</f>
        <v>193.19018404907976</v>
      </c>
      <c r="F86" s="57">
        <f>('RECEITA CAMBIAL (US$ MIL)'!F86*1000)/'VOLUME (SACAS)'!F86</f>
        <v>139.56263885573694</v>
      </c>
      <c r="G86" s="59">
        <f>('RECEITA CAMBIAL (US$ MIL)'!G86*1000)/'VOLUME (SACAS)'!G86</f>
        <v>139.60273375685159</v>
      </c>
      <c r="H86" s="60">
        <f>('RECEITA CAMBIAL (US$ MIL)'!H86*1000)/'VOLUME (SACAS)'!H86</f>
        <v>129.41641330263673</v>
      </c>
      <c r="I86" s="13"/>
    </row>
    <row r="87" spans="1:9" ht="16.5" customHeight="1">
      <c r="A87" s="15">
        <f>'VOLUME (SACAS)'!A87</f>
        <v>35430</v>
      </c>
      <c r="B87" s="57">
        <f>('RECEITA CAMBIAL (US$ MIL)'!B87*1000)/'VOLUME (SACAS)'!B87</f>
        <v>83.053874894540201</v>
      </c>
      <c r="C87" s="57">
        <f>('RECEITA CAMBIAL (US$ MIL)'!C87*1000)/'VOLUME (SACAS)'!C87</f>
        <v>129.17128814097219</v>
      </c>
      <c r="D87" s="58">
        <f>('RECEITA CAMBIAL (US$ MIL)'!D87*1000)/'VOLUME (SACAS)'!D87</f>
        <v>127.92496169520849</v>
      </c>
      <c r="E87" s="57">
        <f>('RECEITA CAMBIAL (US$ MIL)'!E87*1000)/'VOLUME (SACAS)'!E87</f>
        <v>198.54285714285714</v>
      </c>
      <c r="F87" s="57">
        <f>('RECEITA CAMBIAL (US$ MIL)'!F87*1000)/'VOLUME (SACAS)'!F87</f>
        <v>126.78569142057168</v>
      </c>
      <c r="G87" s="59">
        <f>('RECEITA CAMBIAL (US$ MIL)'!G87*1000)/'VOLUME (SACAS)'!G87</f>
        <v>126.89272639712243</v>
      </c>
      <c r="H87" s="60">
        <f>('RECEITA CAMBIAL (US$ MIL)'!H87*1000)/'VOLUME (SACAS)'!H87</f>
        <v>127.78809842803774</v>
      </c>
      <c r="I87" s="13"/>
    </row>
    <row r="88" spans="1:9" ht="16.5" customHeight="1">
      <c r="A88" s="15">
        <f>'VOLUME (SACAS)'!A88</f>
        <v>35461</v>
      </c>
      <c r="B88" s="57">
        <f>('RECEITA CAMBIAL (US$ MIL)'!B88*1000)/'VOLUME (SACAS)'!B88</f>
        <v>84.060898782024353</v>
      </c>
      <c r="C88" s="57">
        <f>('RECEITA CAMBIAL (US$ MIL)'!C88*1000)/'VOLUME (SACAS)'!C88</f>
        <v>128.90711708038043</v>
      </c>
      <c r="D88" s="58">
        <f>('RECEITA CAMBIAL (US$ MIL)'!D88*1000)/'VOLUME (SACAS)'!D88</f>
        <v>128.0628046215497</v>
      </c>
      <c r="E88" s="57">
        <f>('RECEITA CAMBIAL (US$ MIL)'!E88*1000)/'VOLUME (SACAS)'!E88</f>
        <v>173.05128205128204</v>
      </c>
      <c r="F88" s="57">
        <f>('RECEITA CAMBIAL (US$ MIL)'!F88*1000)/'VOLUME (SACAS)'!F88</f>
        <v>134.43536618867094</v>
      </c>
      <c r="G88" s="59">
        <f>('RECEITA CAMBIAL (US$ MIL)'!G88*1000)/'VOLUME (SACAS)'!G88</f>
        <v>134.51793311403509</v>
      </c>
      <c r="H88" s="60">
        <f>('RECEITA CAMBIAL (US$ MIL)'!H88*1000)/'VOLUME (SACAS)'!H88</f>
        <v>128.87645153978619</v>
      </c>
      <c r="I88" s="13"/>
    </row>
    <row r="89" spans="1:9" ht="16.5" customHeight="1">
      <c r="A89" s="15">
        <f>'VOLUME (SACAS)'!A89</f>
        <v>35489</v>
      </c>
      <c r="B89" s="57">
        <f>('RECEITA CAMBIAL (US$ MIL)'!B89*1000)/'VOLUME (SACAS)'!B89</f>
        <v>111.27964189264178</v>
      </c>
      <c r="C89" s="57">
        <f>('RECEITA CAMBIAL (US$ MIL)'!C89*1000)/'VOLUME (SACAS)'!C89</f>
        <v>154.08715581840849</v>
      </c>
      <c r="D89" s="58">
        <f>('RECEITA CAMBIAL (US$ MIL)'!D89*1000)/'VOLUME (SACAS)'!D89</f>
        <v>153.03848471803701</v>
      </c>
      <c r="E89" s="57">
        <f>('RECEITA CAMBIAL (US$ MIL)'!E89*1000)/'VOLUME (SACAS)'!E89</f>
        <v>301.16472545757074</v>
      </c>
      <c r="F89" s="57">
        <f>('RECEITA CAMBIAL (US$ MIL)'!F89*1000)/'VOLUME (SACAS)'!F89</f>
        <v>147.39971776327394</v>
      </c>
      <c r="G89" s="59">
        <f>('RECEITA CAMBIAL (US$ MIL)'!G89*1000)/'VOLUME (SACAS)'!G89</f>
        <v>147.95978836620162</v>
      </c>
      <c r="H89" s="60">
        <f>('RECEITA CAMBIAL (US$ MIL)'!H89*1000)/'VOLUME (SACAS)'!H89</f>
        <v>152.37782781350441</v>
      </c>
      <c r="I89" s="13"/>
    </row>
    <row r="90" spans="1:9" ht="16.5" customHeight="1">
      <c r="A90" s="15">
        <f>'VOLUME (SACAS)'!A90</f>
        <v>35520</v>
      </c>
      <c r="B90" s="57">
        <f>('RECEITA CAMBIAL (US$ MIL)'!B90*1000)/'VOLUME (SACAS)'!B90</f>
        <v>108.60286941245364</v>
      </c>
      <c r="C90" s="57">
        <f>('RECEITA CAMBIAL (US$ MIL)'!C90*1000)/'VOLUME (SACAS)'!C90</f>
        <v>185.17083213203966</v>
      </c>
      <c r="D90" s="58">
        <f>('RECEITA CAMBIAL (US$ MIL)'!D90*1000)/'VOLUME (SACAS)'!D90</f>
        <v>184.15861499922909</v>
      </c>
      <c r="E90" s="57">
        <f>('RECEITA CAMBIAL (US$ MIL)'!E90*1000)/'VOLUME (SACAS)'!E90</f>
        <v>196.59176029962546</v>
      </c>
      <c r="F90" s="57">
        <f>('RECEITA CAMBIAL (US$ MIL)'!F90*1000)/'VOLUME (SACAS)'!F90</f>
        <v>152.02866597834432</v>
      </c>
      <c r="G90" s="59">
        <f>('RECEITA CAMBIAL (US$ MIL)'!G90*1000)/'VOLUME (SACAS)'!G90</f>
        <v>152.09157625362181</v>
      </c>
      <c r="H90" s="60">
        <f>('RECEITA CAMBIAL (US$ MIL)'!H90*1000)/'VOLUME (SACAS)'!H90</f>
        <v>180.67148528798748</v>
      </c>
      <c r="I90" s="13"/>
    </row>
    <row r="91" spans="1:9" ht="16.5" customHeight="1">
      <c r="A91" s="15">
        <f>'VOLUME (SACAS)'!A91</f>
        <v>35550</v>
      </c>
      <c r="B91" s="57">
        <f>('RECEITA CAMBIAL (US$ MIL)'!B91*1000)/'VOLUME (SACAS)'!B91</f>
        <v>99.53784514877762</v>
      </c>
      <c r="C91" s="57">
        <f>('RECEITA CAMBIAL (US$ MIL)'!C91*1000)/'VOLUME (SACAS)'!C91</f>
        <v>205.37656024888815</v>
      </c>
      <c r="D91" s="58">
        <f>('RECEITA CAMBIAL (US$ MIL)'!D91*1000)/'VOLUME (SACAS)'!D91</f>
        <v>202.02244864784865</v>
      </c>
      <c r="E91" s="57">
        <f>('RECEITA CAMBIAL (US$ MIL)'!E91*1000)/'VOLUME (SACAS)'!E91</f>
        <v>334.91362763915549</v>
      </c>
      <c r="F91" s="57">
        <f>('RECEITA CAMBIAL (US$ MIL)'!F91*1000)/'VOLUME (SACAS)'!F91</f>
        <v>166.66452260182268</v>
      </c>
      <c r="G91" s="59">
        <f>('RECEITA CAMBIAL (US$ MIL)'!G91*1000)/'VOLUME (SACAS)'!G91</f>
        <v>167.27515908924676</v>
      </c>
      <c r="H91" s="60">
        <f>('RECEITA CAMBIAL (US$ MIL)'!H91*1000)/'VOLUME (SACAS)'!H91</f>
        <v>198.40810108237847</v>
      </c>
      <c r="I91" s="13"/>
    </row>
    <row r="92" spans="1:9" ht="16.5" customHeight="1">
      <c r="A92" s="15">
        <f>'VOLUME (SACAS)'!A92</f>
        <v>35581</v>
      </c>
      <c r="B92" s="57">
        <f>('RECEITA CAMBIAL (US$ MIL)'!B92*1000)/'VOLUME (SACAS)'!B92</f>
        <v>101.64404203114999</v>
      </c>
      <c r="C92" s="57">
        <f>('RECEITA CAMBIAL (US$ MIL)'!C92*1000)/'VOLUME (SACAS)'!C92</f>
        <v>214.93506811794833</v>
      </c>
      <c r="D92" s="58">
        <f>('RECEITA CAMBIAL (US$ MIL)'!D92*1000)/'VOLUME (SACAS)'!D92</f>
        <v>208.95825477671158</v>
      </c>
      <c r="E92" s="57">
        <f>('RECEITA CAMBIAL (US$ MIL)'!E92*1000)/'VOLUME (SACAS)'!E92</f>
        <v>245.27272727272728</v>
      </c>
      <c r="F92" s="57">
        <f>('RECEITA CAMBIAL (US$ MIL)'!F92*1000)/'VOLUME (SACAS)'!F92</f>
        <v>162.46671903566886</v>
      </c>
      <c r="G92" s="59">
        <f>('RECEITA CAMBIAL (US$ MIL)'!G92*1000)/'VOLUME (SACAS)'!G92</f>
        <v>162.49836698956264</v>
      </c>
      <c r="H92" s="60">
        <f>('RECEITA CAMBIAL (US$ MIL)'!H92*1000)/'VOLUME (SACAS)'!H92</f>
        <v>204.68719536267733</v>
      </c>
      <c r="I92" s="13"/>
    </row>
    <row r="93" spans="1:9" ht="16.5" customHeight="1">
      <c r="A93" s="15">
        <f>'VOLUME (SACAS)'!A93</f>
        <v>35611</v>
      </c>
      <c r="B93" s="57">
        <f>('RECEITA CAMBIAL (US$ MIL)'!B93*1000)/'VOLUME (SACAS)'!B93</f>
        <v>108.80273104120946</v>
      </c>
      <c r="C93" s="57">
        <f>('RECEITA CAMBIAL (US$ MIL)'!C93*1000)/'VOLUME (SACAS)'!C93</f>
        <v>230.23204371004491</v>
      </c>
      <c r="D93" s="58">
        <f>('RECEITA CAMBIAL (US$ MIL)'!D93*1000)/'VOLUME (SACAS)'!D93</f>
        <v>217.86493023995072</v>
      </c>
      <c r="E93" s="57">
        <f>('RECEITA CAMBIAL (US$ MIL)'!E93*1000)/'VOLUME (SACAS)'!E93</f>
        <v>247.05882352941177</v>
      </c>
      <c r="F93" s="57">
        <f>('RECEITA CAMBIAL (US$ MIL)'!F93*1000)/'VOLUME (SACAS)'!F93</f>
        <v>157.83800130324033</v>
      </c>
      <c r="G93" s="59">
        <f>('RECEITA CAMBIAL (US$ MIL)'!G93*1000)/'VOLUME (SACAS)'!G93</f>
        <v>157.88290357914681</v>
      </c>
      <c r="H93" s="60">
        <f>('RECEITA CAMBIAL (US$ MIL)'!H93*1000)/'VOLUME (SACAS)'!H93</f>
        <v>209.24719537922351</v>
      </c>
      <c r="I93" s="13"/>
    </row>
    <row r="94" spans="1:9" ht="16.5" customHeight="1">
      <c r="A94" s="15">
        <f>'VOLUME (SACAS)'!A94</f>
        <v>35642</v>
      </c>
      <c r="B94" s="57">
        <f>('RECEITA CAMBIAL (US$ MIL)'!B94*1000)/'VOLUME (SACAS)'!B94</f>
        <v>107.04973157925787</v>
      </c>
      <c r="C94" s="57">
        <f>('RECEITA CAMBIAL (US$ MIL)'!C94*1000)/'VOLUME (SACAS)'!C94</f>
        <v>216.23760009561371</v>
      </c>
      <c r="D94" s="58">
        <f>('RECEITA CAMBIAL (US$ MIL)'!D94*1000)/'VOLUME (SACAS)'!D94</f>
        <v>206.19455100900205</v>
      </c>
      <c r="E94" s="57">
        <f>('RECEITA CAMBIAL (US$ MIL)'!E94*1000)/'VOLUME (SACAS)'!E94</f>
        <v>302.32558139534882</v>
      </c>
      <c r="F94" s="57">
        <f>('RECEITA CAMBIAL (US$ MIL)'!F94*1000)/'VOLUME (SACAS)'!F94</f>
        <v>162.0777803056302</v>
      </c>
      <c r="G94" s="59">
        <f>('RECEITA CAMBIAL (US$ MIL)'!G94*1000)/'VOLUME (SACAS)'!G94</f>
        <v>162.10103093578434</v>
      </c>
      <c r="H94" s="60">
        <f>('RECEITA CAMBIAL (US$ MIL)'!H94*1000)/'VOLUME (SACAS)'!H94</f>
        <v>196.50916769630879</v>
      </c>
      <c r="I94" s="13"/>
    </row>
    <row r="95" spans="1:9" ht="16.5" customHeight="1">
      <c r="A95" s="15">
        <f>'VOLUME (SACAS)'!A95</f>
        <v>35673</v>
      </c>
      <c r="B95" s="57">
        <f>('RECEITA CAMBIAL (US$ MIL)'!B95*1000)/'VOLUME (SACAS)'!B95</f>
        <v>95.028425865006668</v>
      </c>
      <c r="C95" s="57">
        <f>('RECEITA CAMBIAL (US$ MIL)'!C95*1000)/'VOLUME (SACAS)'!C95</f>
        <v>203.70396494414516</v>
      </c>
      <c r="D95" s="58">
        <f>('RECEITA CAMBIAL (US$ MIL)'!D95*1000)/'VOLUME (SACAS)'!D95</f>
        <v>198.30627910113978</v>
      </c>
      <c r="E95" s="57">
        <f>('RECEITA CAMBIAL (US$ MIL)'!E95*1000)/'VOLUME (SACAS)'!E95</f>
        <v>355.46875</v>
      </c>
      <c r="F95" s="57">
        <f>('RECEITA CAMBIAL (US$ MIL)'!F95*1000)/'VOLUME (SACAS)'!F95</f>
        <v>163.58681160265652</v>
      </c>
      <c r="G95" s="59">
        <f>('RECEITA CAMBIAL (US$ MIL)'!G95*1000)/'VOLUME (SACAS)'!G95</f>
        <v>163.7912556707038</v>
      </c>
      <c r="H95" s="60">
        <f>('RECEITA CAMBIAL (US$ MIL)'!H95*1000)/'VOLUME (SACAS)'!H95</f>
        <v>192.52214666985645</v>
      </c>
      <c r="I95" s="13"/>
    </row>
    <row r="96" spans="1:9" ht="16.5" customHeight="1">
      <c r="A96" s="15">
        <f>'VOLUME (SACAS)'!A96</f>
        <v>35703</v>
      </c>
      <c r="B96" s="57">
        <f>('RECEITA CAMBIAL (US$ MIL)'!B96*1000)/'VOLUME (SACAS)'!B96</f>
        <v>96.977124183006538</v>
      </c>
      <c r="C96" s="57">
        <f>('RECEITA CAMBIAL (US$ MIL)'!C96*1000)/'VOLUME (SACAS)'!C96</f>
        <v>199.12471068874316</v>
      </c>
      <c r="D96" s="58">
        <f>('RECEITA CAMBIAL (US$ MIL)'!D96*1000)/'VOLUME (SACAS)'!D96</f>
        <v>196.20366036669083</v>
      </c>
      <c r="E96" s="57">
        <v>0</v>
      </c>
      <c r="F96" s="57">
        <f>('RECEITA CAMBIAL (US$ MIL)'!F96*1000)/'VOLUME (SACAS)'!F96</f>
        <v>155.10652566417332</v>
      </c>
      <c r="G96" s="59">
        <f>('RECEITA CAMBIAL (US$ MIL)'!G96*1000)/'VOLUME (SACAS)'!G96</f>
        <v>155.10652566417332</v>
      </c>
      <c r="H96" s="60">
        <f>('RECEITA CAMBIAL (US$ MIL)'!H96*1000)/'VOLUME (SACAS)'!H96</f>
        <v>189.72351131848603</v>
      </c>
      <c r="I96" s="13"/>
    </row>
    <row r="97" spans="1:9" ht="16.5" customHeight="1">
      <c r="A97" s="15">
        <f>'VOLUME (SACAS)'!A97</f>
        <v>35734</v>
      </c>
      <c r="B97" s="57">
        <f>('RECEITA CAMBIAL (US$ MIL)'!B97*1000)/'VOLUME (SACAS)'!B97</f>
        <v>102.25542712151113</v>
      </c>
      <c r="C97" s="57">
        <f>('RECEITA CAMBIAL (US$ MIL)'!C97*1000)/'VOLUME (SACAS)'!C97</f>
        <v>200.1353559722528</v>
      </c>
      <c r="D97" s="58">
        <f>('RECEITA CAMBIAL (US$ MIL)'!D97*1000)/'VOLUME (SACAS)'!D97</f>
        <v>197.51592347076584</v>
      </c>
      <c r="E97" s="57">
        <f>('RECEITA CAMBIAL (US$ MIL)'!E97*1000)/'VOLUME (SACAS)'!E97</f>
        <v>258.24175824175825</v>
      </c>
      <c r="F97" s="57">
        <f>('RECEITA CAMBIAL (US$ MIL)'!F97*1000)/'VOLUME (SACAS)'!F97</f>
        <v>164.80563139779974</v>
      </c>
      <c r="G97" s="59">
        <f>('RECEITA CAMBIAL (US$ MIL)'!G97*1000)/'VOLUME (SACAS)'!G97</f>
        <v>164.88118935058472</v>
      </c>
      <c r="H97" s="60">
        <f>('RECEITA CAMBIAL (US$ MIL)'!H97*1000)/'VOLUME (SACAS)'!H97</f>
        <v>192.77870008113689</v>
      </c>
      <c r="I97" s="13"/>
    </row>
    <row r="98" spans="1:9" ht="16.5" customHeight="1">
      <c r="A98" s="15">
        <f>'VOLUME (SACAS)'!A98</f>
        <v>35764</v>
      </c>
      <c r="B98" s="57">
        <f>('RECEITA CAMBIAL (US$ MIL)'!B98*1000)/'VOLUME (SACAS)'!B98</f>
        <v>116.49773697966469</v>
      </c>
      <c r="C98" s="57">
        <f>('RECEITA CAMBIAL (US$ MIL)'!C98*1000)/'VOLUME (SACAS)'!C98</f>
        <v>187.43867520381403</v>
      </c>
      <c r="D98" s="58">
        <f>('RECEITA CAMBIAL (US$ MIL)'!D98*1000)/'VOLUME (SACAS)'!D98</f>
        <v>185.27384069501886</v>
      </c>
      <c r="E98" s="57">
        <f>('RECEITA CAMBIAL (US$ MIL)'!E98*1000)/'VOLUME (SACAS)'!E98</f>
        <v>199.66301600673967</v>
      </c>
      <c r="F98" s="57">
        <f>('RECEITA CAMBIAL (US$ MIL)'!F98*1000)/'VOLUME (SACAS)'!F98</f>
        <v>160.39425661453365</v>
      </c>
      <c r="G98" s="59">
        <f>('RECEITA CAMBIAL (US$ MIL)'!G98*1000)/'VOLUME (SACAS)'!G98</f>
        <v>160.73611802766015</v>
      </c>
      <c r="H98" s="60">
        <f>('RECEITA CAMBIAL (US$ MIL)'!H98*1000)/'VOLUME (SACAS)'!H98</f>
        <v>182.40070514864482</v>
      </c>
      <c r="I98" s="13"/>
    </row>
    <row r="99" spans="1:9" ht="16.5" customHeight="1">
      <c r="A99" s="15">
        <f>'VOLUME (SACAS)'!A99</f>
        <v>35795</v>
      </c>
      <c r="B99" s="57">
        <f>('RECEITA CAMBIAL (US$ MIL)'!B99*1000)/'VOLUME (SACAS)'!B99</f>
        <v>116.31608868675384</v>
      </c>
      <c r="C99" s="57">
        <f>('RECEITA CAMBIAL (US$ MIL)'!C99*1000)/'VOLUME (SACAS)'!C99</f>
        <v>193.26762370576233</v>
      </c>
      <c r="D99" s="58">
        <f>('RECEITA CAMBIAL (US$ MIL)'!D99*1000)/'VOLUME (SACAS)'!D99</f>
        <v>192.6514290708854</v>
      </c>
      <c r="E99" s="57">
        <f>('RECEITA CAMBIAL (US$ MIL)'!E99*1000)/'VOLUME (SACAS)'!E99</f>
        <v>158.12591508052708</v>
      </c>
      <c r="F99" s="57">
        <f>('RECEITA CAMBIAL (US$ MIL)'!F99*1000)/'VOLUME (SACAS)'!F99</f>
        <v>165.26302498577994</v>
      </c>
      <c r="G99" s="59">
        <f>('RECEITA CAMBIAL (US$ MIL)'!G99*1000)/'VOLUME (SACAS)'!G99</f>
        <v>165.24303261392481</v>
      </c>
      <c r="H99" s="60">
        <f>('RECEITA CAMBIAL (US$ MIL)'!H99*1000)/'VOLUME (SACAS)'!H99</f>
        <v>187.67225071979053</v>
      </c>
      <c r="I99" s="13"/>
    </row>
    <row r="100" spans="1:9" ht="16.5" customHeight="1">
      <c r="A100" s="15">
        <f>'VOLUME (SACAS)'!A100</f>
        <v>35826</v>
      </c>
      <c r="B100" s="57">
        <f>('RECEITA CAMBIAL (US$ MIL)'!B100*1000)/'VOLUME (SACAS)'!B100</f>
        <v>126.09970674486803</v>
      </c>
      <c r="C100" s="57">
        <f>('RECEITA CAMBIAL (US$ MIL)'!C100*1000)/'VOLUME (SACAS)'!C100</f>
        <v>203.96261709648371</v>
      </c>
      <c r="D100" s="58">
        <f>('RECEITA CAMBIAL (US$ MIL)'!D100*1000)/'VOLUME (SACAS)'!D100</f>
        <v>202.68625111015768</v>
      </c>
      <c r="E100" s="57">
        <f>('RECEITA CAMBIAL (US$ MIL)'!E100*1000)/'VOLUME (SACAS)'!E100</f>
        <v>263.15789473684208</v>
      </c>
      <c r="F100" s="57">
        <f>('RECEITA CAMBIAL (US$ MIL)'!F100*1000)/'VOLUME (SACAS)'!F100</f>
        <v>160.36185095603648</v>
      </c>
      <c r="G100" s="59">
        <f>('RECEITA CAMBIAL (US$ MIL)'!G100*1000)/'VOLUME (SACAS)'!G100</f>
        <v>160.37586276905375</v>
      </c>
      <c r="H100" s="60">
        <f>('RECEITA CAMBIAL (US$ MIL)'!H100*1000)/'VOLUME (SACAS)'!H100</f>
        <v>196.61541258222115</v>
      </c>
      <c r="I100" s="13"/>
    </row>
    <row r="101" spans="1:9" ht="16.5" customHeight="1">
      <c r="A101" s="15">
        <f>'VOLUME (SACAS)'!A101</f>
        <v>35854</v>
      </c>
      <c r="B101" s="57">
        <f>('RECEITA CAMBIAL (US$ MIL)'!B101*1000)/'VOLUME (SACAS)'!B101</f>
        <v>142.01680672268907</v>
      </c>
      <c r="C101" s="57">
        <f>('RECEITA CAMBIAL (US$ MIL)'!C101*1000)/'VOLUME (SACAS)'!C101</f>
        <v>213.34056410597944</v>
      </c>
      <c r="D101" s="58">
        <f>('RECEITA CAMBIAL (US$ MIL)'!D101*1000)/'VOLUME (SACAS)'!D101</f>
        <v>212.62992201800776</v>
      </c>
      <c r="E101" s="57">
        <f>('RECEITA CAMBIAL (US$ MIL)'!E101*1000)/'VOLUME (SACAS)'!E101</f>
        <v>183.67346938775509</v>
      </c>
      <c r="F101" s="57">
        <f>('RECEITA CAMBIAL (US$ MIL)'!F101*1000)/'VOLUME (SACAS)'!F101</f>
        <v>171.5779818134053</v>
      </c>
      <c r="G101" s="59">
        <f>('RECEITA CAMBIAL (US$ MIL)'!G101*1000)/'VOLUME (SACAS)'!G101</f>
        <v>171.58234166027293</v>
      </c>
      <c r="H101" s="60">
        <f>('RECEITA CAMBIAL (US$ MIL)'!H101*1000)/'VOLUME (SACAS)'!H101</f>
        <v>207.51728509342854</v>
      </c>
      <c r="I101" s="13"/>
    </row>
    <row r="102" spans="1:9" ht="16.5" customHeight="1">
      <c r="A102" s="15">
        <f>'VOLUME (SACAS)'!A102</f>
        <v>35885</v>
      </c>
      <c r="B102" s="57">
        <f>('RECEITA CAMBIAL (US$ MIL)'!B102*1000)/'VOLUME (SACAS)'!B102</f>
        <v>130.20036429872496</v>
      </c>
      <c r="C102" s="57">
        <f>('RECEITA CAMBIAL (US$ MIL)'!C102*1000)/'VOLUME (SACAS)'!C102</f>
        <v>209.89771679173461</v>
      </c>
      <c r="D102" s="58">
        <f>('RECEITA CAMBIAL (US$ MIL)'!D102*1000)/'VOLUME (SACAS)'!D102</f>
        <v>208.41767424742648</v>
      </c>
      <c r="E102" s="57">
        <f>('RECEITA CAMBIAL (US$ MIL)'!E102*1000)/'VOLUME (SACAS)'!E102</f>
        <v>309.52380952380952</v>
      </c>
      <c r="F102" s="57">
        <f>('RECEITA CAMBIAL (US$ MIL)'!F102*1000)/'VOLUME (SACAS)'!F102</f>
        <v>173.19492603335127</v>
      </c>
      <c r="G102" s="59">
        <f>('RECEITA CAMBIAL (US$ MIL)'!G102*1000)/'VOLUME (SACAS)'!G102</f>
        <v>173.24389851093491</v>
      </c>
      <c r="H102" s="60">
        <f>('RECEITA CAMBIAL (US$ MIL)'!H102*1000)/'VOLUME (SACAS)'!H102</f>
        <v>203.61327663049383</v>
      </c>
      <c r="I102" s="13"/>
    </row>
    <row r="103" spans="1:9" ht="16.5" customHeight="1">
      <c r="A103" s="15">
        <f>'VOLUME (SACAS)'!A103</f>
        <v>35915</v>
      </c>
      <c r="B103" s="57">
        <f>('RECEITA CAMBIAL (US$ MIL)'!B103*1000)/'VOLUME (SACAS)'!B103</f>
        <v>132.79656468062265</v>
      </c>
      <c r="C103" s="57">
        <f>('RECEITA CAMBIAL (US$ MIL)'!C103*1000)/'VOLUME (SACAS)'!C103</f>
        <v>193.62845710295827</v>
      </c>
      <c r="D103" s="58">
        <f>('RECEITA CAMBIAL (US$ MIL)'!D103*1000)/'VOLUME (SACAS)'!D103</f>
        <v>192.21290845570923</v>
      </c>
      <c r="E103" s="57">
        <f>('RECEITA CAMBIAL (US$ MIL)'!E103*1000)/'VOLUME (SACAS)'!E103</f>
        <v>230</v>
      </c>
      <c r="F103" s="57">
        <f>('RECEITA CAMBIAL (US$ MIL)'!F103*1000)/'VOLUME (SACAS)'!F103</f>
        <v>166.48874719646648</v>
      </c>
      <c r="G103" s="59">
        <f>('RECEITA CAMBIAL (US$ MIL)'!G103*1000)/'VOLUME (SACAS)'!G103</f>
        <v>166.65205578078528</v>
      </c>
      <c r="H103" s="60">
        <f>('RECEITA CAMBIAL (US$ MIL)'!H103*1000)/'VOLUME (SACAS)'!H103</f>
        <v>188.96175641408601</v>
      </c>
      <c r="I103" s="13"/>
    </row>
    <row r="104" spans="1:9" ht="16.5" customHeight="1">
      <c r="A104" s="15">
        <f>'VOLUME (SACAS)'!A104</f>
        <v>35946</v>
      </c>
      <c r="B104" s="57">
        <f>('RECEITA CAMBIAL (US$ MIL)'!B104*1000)/'VOLUME (SACAS)'!B104</f>
        <v>109.90094190376519</v>
      </c>
      <c r="C104" s="57">
        <f>('RECEITA CAMBIAL (US$ MIL)'!C104*1000)/'VOLUME (SACAS)'!C104</f>
        <v>167.93398399650926</v>
      </c>
      <c r="D104" s="58">
        <f>('RECEITA CAMBIAL (US$ MIL)'!D104*1000)/'VOLUME (SACAS)'!D104</f>
        <v>163.24590550716658</v>
      </c>
      <c r="E104" s="57">
        <f>('RECEITA CAMBIAL (US$ MIL)'!E104*1000)/'VOLUME (SACAS)'!E104</f>
        <v>293.37539432176658</v>
      </c>
      <c r="F104" s="57">
        <f>('RECEITA CAMBIAL (US$ MIL)'!F104*1000)/'VOLUME (SACAS)'!F104</f>
        <v>163.05226951881733</v>
      </c>
      <c r="G104" s="59">
        <f>('RECEITA CAMBIAL (US$ MIL)'!G104*1000)/'VOLUME (SACAS)'!G104</f>
        <v>163.32966447324247</v>
      </c>
      <c r="H104" s="60">
        <f>('RECEITA CAMBIAL (US$ MIL)'!H104*1000)/'VOLUME (SACAS)'!H104</f>
        <v>163.25660243536424</v>
      </c>
      <c r="I104" s="13"/>
    </row>
    <row r="105" spans="1:9" ht="16.5" customHeight="1">
      <c r="A105" s="15">
        <f>'VOLUME (SACAS)'!A105</f>
        <v>35976</v>
      </c>
      <c r="B105" s="57">
        <f>('RECEITA CAMBIAL (US$ MIL)'!B105*1000)/'VOLUME (SACAS)'!B105</f>
        <v>106.17459989868478</v>
      </c>
      <c r="C105" s="57">
        <f>('RECEITA CAMBIAL (US$ MIL)'!C105*1000)/'VOLUME (SACAS)'!C105</f>
        <v>147.3870991304286</v>
      </c>
      <c r="D105" s="58">
        <f>('RECEITA CAMBIAL (US$ MIL)'!D105*1000)/'VOLUME (SACAS)'!D105</f>
        <v>142.24896473268623</v>
      </c>
      <c r="E105" s="57">
        <f>('RECEITA CAMBIAL (US$ MIL)'!E105*1000)/'VOLUME (SACAS)'!E105</f>
        <v>235.84905660377359</v>
      </c>
      <c r="F105" s="57">
        <f>('RECEITA CAMBIAL (US$ MIL)'!F105*1000)/'VOLUME (SACAS)'!F105</f>
        <v>159.44685376671794</v>
      </c>
      <c r="G105" s="59">
        <f>('RECEITA CAMBIAL (US$ MIL)'!G105*1000)/'VOLUME (SACAS)'!G105</f>
        <v>159.55688207322873</v>
      </c>
      <c r="H105" s="60">
        <f>('RECEITA CAMBIAL (US$ MIL)'!H105*1000)/'VOLUME (SACAS)'!H105</f>
        <v>144.03104966745448</v>
      </c>
      <c r="I105" s="13"/>
    </row>
    <row r="106" spans="1:9" ht="16.5" customHeight="1">
      <c r="A106" s="15">
        <f>'VOLUME (SACAS)'!A106</f>
        <v>36007</v>
      </c>
      <c r="B106" s="57">
        <f>('RECEITA CAMBIAL (US$ MIL)'!B106*1000)/'VOLUME (SACAS)'!B106</f>
        <v>99.996073658172676</v>
      </c>
      <c r="C106" s="57">
        <f>('RECEITA CAMBIAL (US$ MIL)'!C106*1000)/'VOLUME (SACAS)'!C106</f>
        <v>129.28156095124044</v>
      </c>
      <c r="D106" s="58">
        <f>('RECEITA CAMBIAL (US$ MIL)'!D106*1000)/'VOLUME (SACAS)'!D106</f>
        <v>127.04125276932763</v>
      </c>
      <c r="E106" s="57">
        <f>('RECEITA CAMBIAL (US$ MIL)'!E106*1000)/'VOLUME (SACAS)'!E106</f>
        <v>225</v>
      </c>
      <c r="F106" s="57">
        <f>('RECEITA CAMBIAL (US$ MIL)'!F106*1000)/'VOLUME (SACAS)'!F106</f>
        <v>156.69681044479569</v>
      </c>
      <c r="G106" s="59">
        <f>('RECEITA CAMBIAL (US$ MIL)'!G106*1000)/'VOLUME (SACAS)'!G106</f>
        <v>156.72526450521721</v>
      </c>
      <c r="H106" s="60">
        <f>('RECEITA CAMBIAL (US$ MIL)'!H106*1000)/'VOLUME (SACAS)'!H106</f>
        <v>130.11145623923022</v>
      </c>
      <c r="I106" s="13"/>
    </row>
    <row r="107" spans="1:9" ht="16.5" customHeight="1">
      <c r="A107" s="15">
        <f>'VOLUME (SACAS)'!A107</f>
        <v>36038</v>
      </c>
      <c r="B107" s="57">
        <f>('RECEITA CAMBIAL (US$ MIL)'!B107*1000)/'VOLUME (SACAS)'!B107</f>
        <v>97.956440123613646</v>
      </c>
      <c r="C107" s="57">
        <f>('RECEITA CAMBIAL (US$ MIL)'!C107*1000)/'VOLUME (SACAS)'!C107</f>
        <v>125.28815326337525</v>
      </c>
      <c r="D107" s="58">
        <f>('RECEITA CAMBIAL (US$ MIL)'!D107*1000)/'VOLUME (SACAS)'!D107</f>
        <v>123.32997993245041</v>
      </c>
      <c r="E107" s="57">
        <f>('RECEITA CAMBIAL (US$ MIL)'!E107*1000)/'VOLUME (SACAS)'!E107</f>
        <v>263.15789473684208</v>
      </c>
      <c r="F107" s="57">
        <f>('RECEITA CAMBIAL (US$ MIL)'!F107*1000)/'VOLUME (SACAS)'!F107</f>
        <v>152.72785520880998</v>
      </c>
      <c r="G107" s="59">
        <f>('RECEITA CAMBIAL (US$ MIL)'!G107*1000)/'VOLUME (SACAS)'!G107</f>
        <v>152.74224691217455</v>
      </c>
      <c r="H107" s="60">
        <f>('RECEITA CAMBIAL (US$ MIL)'!H107*1000)/'VOLUME (SACAS)'!H107</f>
        <v>125.64966187086203</v>
      </c>
      <c r="I107" s="13"/>
    </row>
    <row r="108" spans="1:9" ht="16.5" customHeight="1">
      <c r="A108" s="15">
        <f>'VOLUME (SACAS)'!A108</f>
        <v>36068</v>
      </c>
      <c r="B108" s="57">
        <f>('RECEITA CAMBIAL (US$ MIL)'!B108*1000)/'VOLUME (SACAS)'!B108</f>
        <v>95.879155002245298</v>
      </c>
      <c r="C108" s="57">
        <f>('RECEITA CAMBIAL (US$ MIL)'!C108*1000)/'VOLUME (SACAS)'!C108</f>
        <v>121.62494260215534</v>
      </c>
      <c r="D108" s="58">
        <f>('RECEITA CAMBIAL (US$ MIL)'!D108*1000)/'VOLUME (SACAS)'!D108</f>
        <v>120.31290626348125</v>
      </c>
      <c r="E108" s="57">
        <f>('RECEITA CAMBIAL (US$ MIL)'!E108*1000)/'VOLUME (SACAS)'!E108</f>
        <v>200</v>
      </c>
      <c r="F108" s="57">
        <f>('RECEITA CAMBIAL (US$ MIL)'!F108*1000)/'VOLUME (SACAS)'!F108</f>
        <v>148.8786176169391</v>
      </c>
      <c r="G108" s="59">
        <f>('RECEITA CAMBIAL (US$ MIL)'!G108*1000)/'VOLUME (SACAS)'!G108</f>
        <v>148.8827525069924</v>
      </c>
      <c r="H108" s="60">
        <f>('RECEITA CAMBIAL (US$ MIL)'!H108*1000)/'VOLUME (SACAS)'!H108</f>
        <v>121.93511178085618</v>
      </c>
      <c r="I108" s="13"/>
    </row>
    <row r="109" spans="1:9" ht="16.5" customHeight="1">
      <c r="A109" s="15">
        <f>'VOLUME (SACAS)'!A109</f>
        <v>36099</v>
      </c>
      <c r="B109" s="57">
        <f>('RECEITA CAMBIAL (US$ MIL)'!B109*1000)/'VOLUME (SACAS)'!B109</f>
        <v>94.605824983044698</v>
      </c>
      <c r="C109" s="57">
        <f>('RECEITA CAMBIAL (US$ MIL)'!C109*1000)/'VOLUME (SACAS)'!C109</f>
        <v>114.96735329871628</v>
      </c>
      <c r="D109" s="58">
        <f>('RECEITA CAMBIAL (US$ MIL)'!D109*1000)/'VOLUME (SACAS)'!D109</f>
        <v>113.91197360049709</v>
      </c>
      <c r="E109" s="57">
        <f>('RECEITA CAMBIAL (US$ MIL)'!E109*1000)/'VOLUME (SACAS)'!E109</f>
        <v>283.53658536585368</v>
      </c>
      <c r="F109" s="57">
        <f>('RECEITA CAMBIAL (US$ MIL)'!F109*1000)/'VOLUME (SACAS)'!F109</f>
        <v>147.45733383965705</v>
      </c>
      <c r="G109" s="59">
        <f>('RECEITA CAMBIAL (US$ MIL)'!G109*1000)/'VOLUME (SACAS)'!G109</f>
        <v>147.8645318736458</v>
      </c>
      <c r="H109" s="60">
        <f>('RECEITA CAMBIAL (US$ MIL)'!H109*1000)/'VOLUME (SACAS)'!H109</f>
        <v>115.65975069827729</v>
      </c>
      <c r="I109" s="13"/>
    </row>
    <row r="110" spans="1:9" ht="16.5" customHeight="1">
      <c r="A110" s="15">
        <f>'VOLUME (SACAS)'!A110</f>
        <v>36129</v>
      </c>
      <c r="B110" s="57">
        <f>('RECEITA CAMBIAL (US$ MIL)'!B110*1000)/'VOLUME (SACAS)'!B110</f>
        <v>95.165735567970202</v>
      </c>
      <c r="C110" s="57">
        <f>('RECEITA CAMBIAL (US$ MIL)'!C110*1000)/'VOLUME (SACAS)'!C110</f>
        <v>116.51098168850545</v>
      </c>
      <c r="D110" s="58">
        <f>('RECEITA CAMBIAL (US$ MIL)'!D110*1000)/'VOLUME (SACAS)'!D110</f>
        <v>115.66774170766732</v>
      </c>
      <c r="E110" s="57">
        <f>('RECEITA CAMBIAL (US$ MIL)'!E110*1000)/'VOLUME (SACAS)'!E110</f>
        <v>176.21776504297995</v>
      </c>
      <c r="F110" s="57">
        <f>('RECEITA CAMBIAL (US$ MIL)'!F110*1000)/'VOLUME (SACAS)'!F110</f>
        <v>138.41526977591849</v>
      </c>
      <c r="G110" s="59">
        <f>('RECEITA CAMBIAL (US$ MIL)'!G110*1000)/'VOLUME (SACAS)'!G110</f>
        <v>138.57352098349605</v>
      </c>
      <c r="H110" s="60">
        <f>('RECEITA CAMBIAL (US$ MIL)'!H110*1000)/'VOLUME (SACAS)'!H110</f>
        <v>117.71459418044672</v>
      </c>
      <c r="I110" s="13"/>
    </row>
    <row r="111" spans="1:9" ht="16.5" customHeight="1">
      <c r="A111" s="15">
        <f>'VOLUME (SACAS)'!A111</f>
        <v>36160</v>
      </c>
      <c r="B111" s="57">
        <f>('RECEITA CAMBIAL (US$ MIL)'!B111*1000)/'VOLUME (SACAS)'!B111</f>
        <v>102.17355371900827</v>
      </c>
      <c r="C111" s="57">
        <f>('RECEITA CAMBIAL (US$ MIL)'!C111*1000)/'VOLUME (SACAS)'!C111</f>
        <v>119.79373999572034</v>
      </c>
      <c r="D111" s="58">
        <f>('RECEITA CAMBIAL (US$ MIL)'!D111*1000)/'VOLUME (SACAS)'!D111</f>
        <v>118.60533300929637</v>
      </c>
      <c r="E111" s="57">
        <f>('RECEITA CAMBIAL (US$ MIL)'!E111*1000)/'VOLUME (SACAS)'!E111</f>
        <v>174.78510028653295</v>
      </c>
      <c r="F111" s="57">
        <f>('RECEITA CAMBIAL (US$ MIL)'!F111*1000)/'VOLUME (SACAS)'!F111</f>
        <v>136.96405544383654</v>
      </c>
      <c r="G111" s="59">
        <f>('RECEITA CAMBIAL (US$ MIL)'!G111*1000)/'VOLUME (SACAS)'!G111</f>
        <v>137.07279498265049</v>
      </c>
      <c r="H111" s="60">
        <f>('RECEITA CAMBIAL (US$ MIL)'!H111*1000)/'VOLUME (SACAS)'!H111</f>
        <v>119.77567955302564</v>
      </c>
      <c r="I111" s="13"/>
    </row>
    <row r="112" spans="1:9" ht="16.5" customHeight="1">
      <c r="A112" s="15">
        <f>'VOLUME (SACAS)'!A112</f>
        <v>36191</v>
      </c>
      <c r="B112" s="57">
        <f>('RECEITA CAMBIAL (US$ MIL)'!B112*1000)/'VOLUME (SACAS)'!B112</f>
        <v>100.70589543113351</v>
      </c>
      <c r="C112" s="57">
        <f>('RECEITA CAMBIAL (US$ MIL)'!C112*1000)/'VOLUME (SACAS)'!C112</f>
        <v>120.98913723867777</v>
      </c>
      <c r="D112" s="58">
        <f>('RECEITA CAMBIAL (US$ MIL)'!D112*1000)/'VOLUME (SACAS)'!D112</f>
        <v>119.43446037004901</v>
      </c>
      <c r="E112" s="57">
        <f>('RECEITA CAMBIAL (US$ MIL)'!E112*1000)/'VOLUME (SACAS)'!E112</f>
        <v>298.50746268656718</v>
      </c>
      <c r="F112" s="57">
        <f>('RECEITA CAMBIAL (US$ MIL)'!F112*1000)/'VOLUME (SACAS)'!F112</f>
        <v>128.19306042130958</v>
      </c>
      <c r="G112" s="59">
        <f>('RECEITA CAMBIAL (US$ MIL)'!G112*1000)/'VOLUME (SACAS)'!G112</f>
        <v>128.27661805496567</v>
      </c>
      <c r="H112" s="60">
        <f>('RECEITA CAMBIAL (US$ MIL)'!H112*1000)/'VOLUME (SACAS)'!H112</f>
        <v>120.21607473063963</v>
      </c>
      <c r="I112" s="13"/>
    </row>
    <row r="113" spans="1:9" ht="16.5" customHeight="1">
      <c r="A113" s="15">
        <f>'VOLUME (SACAS)'!A113</f>
        <v>36219</v>
      </c>
      <c r="B113" s="57">
        <f>('RECEITA CAMBIAL (US$ MIL)'!B113*1000)/'VOLUME (SACAS)'!B113</f>
        <v>101.82003691088872</v>
      </c>
      <c r="C113" s="57">
        <f>('RECEITA CAMBIAL (US$ MIL)'!C113*1000)/'VOLUME (SACAS)'!C113</f>
        <v>114.34888651417864</v>
      </c>
      <c r="D113" s="58">
        <f>('RECEITA CAMBIAL (US$ MIL)'!D113*1000)/'VOLUME (SACAS)'!D113</f>
        <v>112.09342000701211</v>
      </c>
      <c r="E113" s="57">
        <f>('RECEITA CAMBIAL (US$ MIL)'!E113*1000)/'VOLUME (SACAS)'!E113</f>
        <v>103.44827586206897</v>
      </c>
      <c r="F113" s="57">
        <f>('RECEITA CAMBIAL (US$ MIL)'!F113*1000)/'VOLUME (SACAS)'!F113</f>
        <v>123.6354495613698</v>
      </c>
      <c r="G113" s="59">
        <f>('RECEITA CAMBIAL (US$ MIL)'!G113*1000)/'VOLUME (SACAS)'!G113</f>
        <v>123.63184997309969</v>
      </c>
      <c r="H113" s="60">
        <f>('RECEITA CAMBIAL (US$ MIL)'!H113*1000)/'VOLUME (SACAS)'!H113</f>
        <v>113.02531858350609</v>
      </c>
      <c r="I113" s="13"/>
    </row>
    <row r="114" spans="1:9" ht="16.5" customHeight="1">
      <c r="A114" s="15">
        <f>'VOLUME (SACAS)'!A114</f>
        <v>36250</v>
      </c>
      <c r="B114" s="57">
        <f>('RECEITA CAMBIAL (US$ MIL)'!B114*1000)/'VOLUME (SACAS)'!B114</f>
        <v>91.928060992437622</v>
      </c>
      <c r="C114" s="57">
        <f>('RECEITA CAMBIAL (US$ MIL)'!C114*1000)/'VOLUME (SACAS)'!C114</f>
        <v>110.52107406817309</v>
      </c>
      <c r="D114" s="58">
        <f>('RECEITA CAMBIAL (US$ MIL)'!D114*1000)/'VOLUME (SACAS)'!D114</f>
        <v>108.20847402128885</v>
      </c>
      <c r="E114" s="57">
        <f>('RECEITA CAMBIAL (US$ MIL)'!E114*1000)/'VOLUME (SACAS)'!E114</f>
        <v>166.16915422885572</v>
      </c>
      <c r="F114" s="57">
        <f>('RECEITA CAMBIAL (US$ MIL)'!F114*1000)/'VOLUME (SACAS)'!F114</f>
        <v>118.41215996102568</v>
      </c>
      <c r="G114" s="59">
        <f>('RECEITA CAMBIAL (US$ MIL)'!G114*1000)/'VOLUME (SACAS)'!G114</f>
        <v>118.66334313382752</v>
      </c>
      <c r="H114" s="60">
        <f>('RECEITA CAMBIAL (US$ MIL)'!H114*1000)/'VOLUME (SACAS)'!H114</f>
        <v>109.08582980252881</v>
      </c>
      <c r="I114" s="13"/>
    </row>
    <row r="115" spans="1:9" ht="16.5" customHeight="1">
      <c r="A115" s="15">
        <f>'VOLUME (SACAS)'!A115</f>
        <v>36280</v>
      </c>
      <c r="B115" s="57">
        <f>('RECEITA CAMBIAL (US$ MIL)'!B115*1000)/'VOLUME (SACAS)'!B115</f>
        <v>87.519188890078894</v>
      </c>
      <c r="C115" s="57">
        <f>('RECEITA CAMBIAL (US$ MIL)'!C115*1000)/'VOLUME (SACAS)'!C115</f>
        <v>110.82369196491008</v>
      </c>
      <c r="D115" s="58">
        <f>('RECEITA CAMBIAL (US$ MIL)'!D115*1000)/'VOLUME (SACAS)'!D115</f>
        <v>109.34920050506305</v>
      </c>
      <c r="E115" s="57">
        <v>0</v>
      </c>
      <c r="F115" s="57">
        <f>('RECEITA CAMBIAL (US$ MIL)'!F115*1000)/'VOLUME (SACAS)'!F115</f>
        <v>122.12806056751711</v>
      </c>
      <c r="G115" s="59">
        <f>('RECEITA CAMBIAL (US$ MIL)'!G115*1000)/'VOLUME (SACAS)'!G115</f>
        <v>122.12806056751711</v>
      </c>
      <c r="H115" s="60">
        <f>('RECEITA CAMBIAL (US$ MIL)'!H115*1000)/'VOLUME (SACAS)'!H115</f>
        <v>110.24500726830088</v>
      </c>
      <c r="I115" s="13"/>
    </row>
    <row r="116" spans="1:9" ht="16.5" customHeight="1">
      <c r="A116" s="15">
        <f>'VOLUME (SACAS)'!A116</f>
        <v>36311</v>
      </c>
      <c r="B116" s="57">
        <f>('RECEITA CAMBIAL (US$ MIL)'!B116*1000)/'VOLUME (SACAS)'!B116</f>
        <v>81.293776668545206</v>
      </c>
      <c r="C116" s="57">
        <f>('RECEITA CAMBIAL (US$ MIL)'!C116*1000)/'VOLUME (SACAS)'!C116</f>
        <v>108.32829987564399</v>
      </c>
      <c r="D116" s="58">
        <f>('RECEITA CAMBIAL (US$ MIL)'!D116*1000)/'VOLUME (SACAS)'!D116</f>
        <v>104.98285788294542</v>
      </c>
      <c r="E116" s="57">
        <v>0</v>
      </c>
      <c r="F116" s="57">
        <f>('RECEITA CAMBIAL (US$ MIL)'!F116*1000)/'VOLUME (SACAS)'!F116</f>
        <v>131.02360420167145</v>
      </c>
      <c r="G116" s="59">
        <f>('RECEITA CAMBIAL (US$ MIL)'!G116*1000)/'VOLUME (SACAS)'!G116</f>
        <v>131.02360420167145</v>
      </c>
      <c r="H116" s="60">
        <f>('RECEITA CAMBIAL (US$ MIL)'!H116*1000)/'VOLUME (SACAS)'!H116</f>
        <v>106.64178917699088</v>
      </c>
      <c r="I116" s="13"/>
    </row>
    <row r="117" spans="1:9" ht="16.5" customHeight="1">
      <c r="A117" s="15">
        <f>'VOLUME (SACAS)'!A117</f>
        <v>36341</v>
      </c>
      <c r="B117" s="57">
        <f>('RECEITA CAMBIAL (US$ MIL)'!B117*1000)/'VOLUME (SACAS)'!B117</f>
        <v>81.268601543098711</v>
      </c>
      <c r="C117" s="57">
        <f>('RECEITA CAMBIAL (US$ MIL)'!C117*1000)/'VOLUME (SACAS)'!C117</f>
        <v>113.97284299196524</v>
      </c>
      <c r="D117" s="58">
        <f>('RECEITA CAMBIAL (US$ MIL)'!D117*1000)/'VOLUME (SACAS)'!D117</f>
        <v>110.76034223345566</v>
      </c>
      <c r="E117" s="57">
        <f>('RECEITA CAMBIAL (US$ MIL)'!E117*1000)/'VOLUME (SACAS)'!E117</f>
        <v>167.48768472906403</v>
      </c>
      <c r="F117" s="57">
        <f>('RECEITA CAMBIAL (US$ MIL)'!F117*1000)/'VOLUME (SACAS)'!F117</f>
        <v>112.51469818088238</v>
      </c>
      <c r="G117" s="59">
        <f>('RECEITA CAMBIAL (US$ MIL)'!G117*1000)/'VOLUME (SACAS)'!G117</f>
        <v>112.60429758568917</v>
      </c>
      <c r="H117" s="60">
        <f>('RECEITA CAMBIAL (US$ MIL)'!H117*1000)/'VOLUME (SACAS)'!H117</f>
        <v>110.89266596873843</v>
      </c>
      <c r="I117" s="13"/>
    </row>
    <row r="118" spans="1:9" ht="16.5" customHeight="1">
      <c r="A118" s="15">
        <f>'VOLUME (SACAS)'!A118</f>
        <v>36372</v>
      </c>
      <c r="B118" s="57">
        <f>('RECEITA CAMBIAL (US$ MIL)'!B118*1000)/'VOLUME (SACAS)'!B118</f>
        <v>74.023126324261284</v>
      </c>
      <c r="C118" s="57">
        <f>('RECEITA CAMBIAL (US$ MIL)'!C118*1000)/'VOLUME (SACAS)'!C118</f>
        <v>113.40359025017517</v>
      </c>
      <c r="D118" s="58">
        <f>('RECEITA CAMBIAL (US$ MIL)'!D118*1000)/'VOLUME (SACAS)'!D118</f>
        <v>107.11527138299169</v>
      </c>
      <c r="E118" s="57">
        <v>0</v>
      </c>
      <c r="F118" s="57">
        <f>('RECEITA CAMBIAL (US$ MIL)'!F118*1000)/'VOLUME (SACAS)'!F118</f>
        <v>109.87783843760702</v>
      </c>
      <c r="G118" s="59">
        <f>('RECEITA CAMBIAL (US$ MIL)'!G118*1000)/'VOLUME (SACAS)'!G118</f>
        <v>109.87783843760702</v>
      </c>
      <c r="H118" s="60">
        <f>('RECEITA CAMBIAL (US$ MIL)'!H118*1000)/'VOLUME (SACAS)'!H118</f>
        <v>107.34776220261364</v>
      </c>
      <c r="I118" s="13"/>
    </row>
    <row r="119" spans="1:9" ht="16.5" customHeight="1">
      <c r="A119" s="15">
        <f>'VOLUME (SACAS)'!A119</f>
        <v>36403</v>
      </c>
      <c r="B119" s="57">
        <f>('RECEITA CAMBIAL (US$ MIL)'!B119*1000)/'VOLUME (SACAS)'!B119</f>
        <v>73.046656776165122</v>
      </c>
      <c r="C119" s="57">
        <f>('RECEITA CAMBIAL (US$ MIL)'!C119*1000)/'VOLUME (SACAS)'!C119</f>
        <v>105.13929359506531</v>
      </c>
      <c r="D119" s="58">
        <f>('RECEITA CAMBIAL (US$ MIL)'!D119*1000)/'VOLUME (SACAS)'!D119</f>
        <v>100.32807252538194</v>
      </c>
      <c r="E119" s="57">
        <f>('RECEITA CAMBIAL (US$ MIL)'!E119*1000)/'VOLUME (SACAS)'!E119</f>
        <v>106.32911392405063</v>
      </c>
      <c r="F119" s="57">
        <f>('RECEITA CAMBIAL (US$ MIL)'!F119*1000)/'VOLUME (SACAS)'!F119</f>
        <v>115.58957153343437</v>
      </c>
      <c r="G119" s="59">
        <f>('RECEITA CAMBIAL (US$ MIL)'!G119*1000)/'VOLUME (SACAS)'!G119</f>
        <v>115.56796855713637</v>
      </c>
      <c r="H119" s="60">
        <f>('RECEITA CAMBIAL (US$ MIL)'!H119*1000)/'VOLUME (SACAS)'!H119</f>
        <v>101.63644026856254</v>
      </c>
      <c r="I119" s="13"/>
    </row>
    <row r="120" spans="1:9" ht="16.5" customHeight="1">
      <c r="A120" s="15">
        <f>'VOLUME (SACAS)'!A120</f>
        <v>36433</v>
      </c>
      <c r="B120" s="57">
        <f>('RECEITA CAMBIAL (US$ MIL)'!B120*1000)/'VOLUME (SACAS)'!B120</f>
        <v>72.630891468364467</v>
      </c>
      <c r="C120" s="57">
        <f>('RECEITA CAMBIAL (US$ MIL)'!C120*1000)/'VOLUME (SACAS)'!C120</f>
        <v>98.586331067035232</v>
      </c>
      <c r="D120" s="58">
        <f>('RECEITA CAMBIAL (US$ MIL)'!D120*1000)/'VOLUME (SACAS)'!D120</f>
        <v>95.250503241394682</v>
      </c>
      <c r="E120" s="57">
        <v>0</v>
      </c>
      <c r="F120" s="57">
        <f>('RECEITA CAMBIAL (US$ MIL)'!F120*1000)/'VOLUME (SACAS)'!F120</f>
        <v>107.23468852899069</v>
      </c>
      <c r="G120" s="59">
        <f>('RECEITA CAMBIAL (US$ MIL)'!G120*1000)/'VOLUME (SACAS)'!G120</f>
        <v>107.23468852899069</v>
      </c>
      <c r="H120" s="60">
        <f>('RECEITA CAMBIAL (US$ MIL)'!H120*1000)/'VOLUME (SACAS)'!H120</f>
        <v>96.487534158326923</v>
      </c>
      <c r="I120" s="13"/>
    </row>
    <row r="121" spans="1:9" ht="16.5" customHeight="1">
      <c r="A121" s="15">
        <f>'VOLUME (SACAS)'!A121</f>
        <v>36464</v>
      </c>
      <c r="B121" s="57">
        <f>('RECEITA CAMBIAL (US$ MIL)'!B121*1000)/'VOLUME (SACAS)'!B121</f>
        <v>71.462741490340392</v>
      </c>
      <c r="C121" s="57">
        <f>('RECEITA CAMBIAL (US$ MIL)'!C121*1000)/'VOLUME (SACAS)'!C121</f>
        <v>93.418093394508617</v>
      </c>
      <c r="D121" s="58">
        <f>('RECEITA CAMBIAL (US$ MIL)'!D121*1000)/'VOLUME (SACAS)'!D121</f>
        <v>91.447541888708884</v>
      </c>
      <c r="E121" s="57">
        <f>('RECEITA CAMBIAL (US$ MIL)'!E121*1000)/'VOLUME (SACAS)'!E121</f>
        <v>136.66666666666666</v>
      </c>
      <c r="F121" s="57">
        <f>('RECEITA CAMBIAL (US$ MIL)'!F121*1000)/'VOLUME (SACAS)'!F121</f>
        <v>107.54138952441963</v>
      </c>
      <c r="G121" s="59">
        <f>('RECEITA CAMBIAL (US$ MIL)'!G121*1000)/'VOLUME (SACAS)'!G121</f>
        <v>107.62996735703496</v>
      </c>
      <c r="H121" s="60">
        <f>('RECEITA CAMBIAL (US$ MIL)'!H121*1000)/'VOLUME (SACAS)'!H121</f>
        <v>93.032771868149339</v>
      </c>
      <c r="I121" s="13"/>
    </row>
    <row r="122" spans="1:9" ht="16.5" customHeight="1">
      <c r="A122" s="15">
        <f>'VOLUME (SACAS)'!A122</f>
        <v>36494</v>
      </c>
      <c r="B122" s="57">
        <f>('RECEITA CAMBIAL (US$ MIL)'!B122*1000)/'VOLUME (SACAS)'!B122</f>
        <v>75.426102557530712</v>
      </c>
      <c r="C122" s="57">
        <f>('RECEITA CAMBIAL (US$ MIL)'!C122*1000)/'VOLUME (SACAS)'!C122</f>
        <v>98.845419240184725</v>
      </c>
      <c r="D122" s="58">
        <f>('RECEITA CAMBIAL (US$ MIL)'!D122*1000)/'VOLUME (SACAS)'!D122</f>
        <v>97.499489713250412</v>
      </c>
      <c r="E122" s="57">
        <v>0</v>
      </c>
      <c r="F122" s="57">
        <f>('RECEITA CAMBIAL (US$ MIL)'!F122*1000)/'VOLUME (SACAS)'!F122</f>
        <v>101.77299233033553</v>
      </c>
      <c r="G122" s="59">
        <f>('RECEITA CAMBIAL (US$ MIL)'!G122*1000)/'VOLUME (SACAS)'!G122</f>
        <v>101.77299233033553</v>
      </c>
      <c r="H122" s="60">
        <f>('RECEITA CAMBIAL (US$ MIL)'!H122*1000)/'VOLUME (SACAS)'!H122</f>
        <v>97.854535284586731</v>
      </c>
      <c r="I122" s="13"/>
    </row>
    <row r="123" spans="1:9" ht="16.5" customHeight="1">
      <c r="A123" s="15">
        <f>'VOLUME (SACAS)'!A123</f>
        <v>36525</v>
      </c>
      <c r="B123" s="57">
        <f>('RECEITA CAMBIAL (US$ MIL)'!B123*1000)/'VOLUME (SACAS)'!B123</f>
        <v>79.825137791028382</v>
      </c>
      <c r="C123" s="57">
        <f>('RECEITA CAMBIAL (US$ MIL)'!C123*1000)/'VOLUME (SACAS)'!C123</f>
        <v>115.72297025416235</v>
      </c>
      <c r="D123" s="58">
        <f>('RECEITA CAMBIAL (US$ MIL)'!D123*1000)/'VOLUME (SACAS)'!D123</f>
        <v>113.61594962065831</v>
      </c>
      <c r="E123" s="57">
        <f>('RECEITA CAMBIAL (US$ MIL)'!E123*1000)/'VOLUME (SACAS)'!E123</f>
        <v>114.03508771929825</v>
      </c>
      <c r="F123" s="57">
        <f>('RECEITA CAMBIAL (US$ MIL)'!F123*1000)/'VOLUME (SACAS)'!F123</f>
        <v>105.91347903450792</v>
      </c>
      <c r="G123" s="59">
        <f>('RECEITA CAMBIAL (US$ MIL)'!G123*1000)/'VOLUME (SACAS)'!G123</f>
        <v>105.93623299959204</v>
      </c>
      <c r="H123" s="60">
        <f>('RECEITA CAMBIAL (US$ MIL)'!H123*1000)/'VOLUME (SACAS)'!H123</f>
        <v>112.81084353813708</v>
      </c>
      <c r="I123" s="13"/>
    </row>
    <row r="124" spans="1:9" ht="16.5" customHeight="1">
      <c r="A124" s="15">
        <f>'VOLUME (SACAS)'!A124</f>
        <v>36556</v>
      </c>
      <c r="B124" s="57">
        <f>('RECEITA CAMBIAL (US$ MIL)'!B124*1000)/'VOLUME (SACAS)'!B124</f>
        <v>74.565981414627615</v>
      </c>
      <c r="C124" s="57">
        <f>('RECEITA CAMBIAL (US$ MIL)'!C124*1000)/'VOLUME (SACAS)'!C124</f>
        <v>122.99252117333674</v>
      </c>
      <c r="D124" s="58">
        <f>('RECEITA CAMBIAL (US$ MIL)'!D124*1000)/'VOLUME (SACAS)'!D124</f>
        <v>121.65614465644346</v>
      </c>
      <c r="E124" s="57">
        <f>('RECEITA CAMBIAL (US$ MIL)'!E124*1000)/'VOLUME (SACAS)'!E124</f>
        <v>99.510309278350519</v>
      </c>
      <c r="F124" s="57">
        <f>('RECEITA CAMBIAL (US$ MIL)'!F124*1000)/'VOLUME (SACAS)'!F124</f>
        <v>113.83069430711895</v>
      </c>
      <c r="G124" s="59">
        <f>('RECEITA CAMBIAL (US$ MIL)'!G124*1000)/'VOLUME (SACAS)'!G124</f>
        <v>113.80433060031505</v>
      </c>
      <c r="H124" s="60">
        <f>('RECEITA CAMBIAL (US$ MIL)'!H124*1000)/'VOLUME (SACAS)'!H124</f>
        <v>120.96052192189663</v>
      </c>
      <c r="I124" s="13"/>
    </row>
    <row r="125" spans="1:9" ht="16.5" customHeight="1">
      <c r="A125" s="15">
        <f>'VOLUME (SACAS)'!A125</f>
        <v>36585</v>
      </c>
      <c r="B125" s="57">
        <f>('RECEITA CAMBIAL (US$ MIL)'!B125*1000)/'VOLUME (SACAS)'!B125</f>
        <v>75.710017251755261</v>
      </c>
      <c r="C125" s="57">
        <f>('RECEITA CAMBIAL (US$ MIL)'!C125*1000)/'VOLUME (SACAS)'!C125</f>
        <v>118.8902389803167</v>
      </c>
      <c r="D125" s="58">
        <f>('RECEITA CAMBIAL (US$ MIL)'!D125*1000)/'VOLUME (SACAS)'!D125</f>
        <v>118.08291074885371</v>
      </c>
      <c r="E125" s="57">
        <f>('RECEITA CAMBIAL (US$ MIL)'!E125*1000)/'VOLUME (SACAS)'!E125</f>
        <v>86.259740259740255</v>
      </c>
      <c r="F125" s="57">
        <f>('RECEITA CAMBIAL (US$ MIL)'!F125*1000)/'VOLUME (SACAS)'!F125</f>
        <v>102.20328250040696</v>
      </c>
      <c r="G125" s="59">
        <f>('RECEITA CAMBIAL (US$ MIL)'!G125*1000)/'VOLUME (SACAS)'!G125</f>
        <v>102.1395873299998</v>
      </c>
      <c r="H125" s="60">
        <f>('RECEITA CAMBIAL (US$ MIL)'!H125*1000)/'VOLUME (SACAS)'!H125</f>
        <v>116.43005288956213</v>
      </c>
      <c r="I125" s="13"/>
    </row>
    <row r="126" spans="1:9" ht="16.5" customHeight="1">
      <c r="A126" s="15">
        <f>'VOLUME (SACAS)'!A126</f>
        <v>36616</v>
      </c>
      <c r="B126" s="57">
        <f>('RECEITA CAMBIAL (US$ MIL)'!B126*1000)/'VOLUME (SACAS)'!B126</f>
        <v>69.976656958158699</v>
      </c>
      <c r="C126" s="57">
        <f>('RECEITA CAMBIAL (US$ MIL)'!C126*1000)/'VOLUME (SACAS)'!C126</f>
        <v>111.41079803677472</v>
      </c>
      <c r="D126" s="58">
        <f>('RECEITA CAMBIAL (US$ MIL)'!D126*1000)/'VOLUME (SACAS)'!D126</f>
        <v>110.38806648904244</v>
      </c>
      <c r="E126" s="57">
        <f>('RECEITA CAMBIAL (US$ MIL)'!E126*1000)/'VOLUME (SACAS)'!E126</f>
        <v>85.385518590998046</v>
      </c>
      <c r="F126" s="57">
        <f>('RECEITA CAMBIAL (US$ MIL)'!F126*1000)/'VOLUME (SACAS)'!F126</f>
        <v>115.79805389984207</v>
      </c>
      <c r="G126" s="59">
        <f>('RECEITA CAMBIAL (US$ MIL)'!G126*1000)/'VOLUME (SACAS)'!G126</f>
        <v>115.53641536752079</v>
      </c>
      <c r="H126" s="60">
        <f>('RECEITA CAMBIAL (US$ MIL)'!H126*1000)/'VOLUME (SACAS)'!H126</f>
        <v>110.87369522115621</v>
      </c>
      <c r="I126" s="13"/>
    </row>
    <row r="127" spans="1:9" ht="16.5" customHeight="1">
      <c r="A127" s="15">
        <f>'VOLUME (SACAS)'!A127</f>
        <v>36646</v>
      </c>
      <c r="B127" s="57">
        <f>('RECEITA CAMBIAL (US$ MIL)'!B127*1000)/'VOLUME (SACAS)'!B127</f>
        <v>73.609449575450611</v>
      </c>
      <c r="C127" s="57">
        <f>('RECEITA CAMBIAL (US$ MIL)'!C127*1000)/'VOLUME (SACAS)'!C127</f>
        <v>107.53952130441573</v>
      </c>
      <c r="D127" s="58">
        <f>('RECEITA CAMBIAL (US$ MIL)'!D127*1000)/'VOLUME (SACAS)'!D127</f>
        <v>107.16054618864794</v>
      </c>
      <c r="E127" s="57">
        <f>('RECEITA CAMBIAL (US$ MIL)'!E127*1000)/'VOLUME (SACAS)'!E127</f>
        <v>87.128289473684205</v>
      </c>
      <c r="F127" s="57">
        <f>('RECEITA CAMBIAL (US$ MIL)'!F127*1000)/'VOLUME (SACAS)'!F127</f>
        <v>103.59605186580474</v>
      </c>
      <c r="G127" s="59">
        <f>('RECEITA CAMBIAL (US$ MIL)'!G127*1000)/'VOLUME (SACAS)'!G127</f>
        <v>103.53363236806831</v>
      </c>
      <c r="H127" s="60">
        <f>('RECEITA CAMBIAL (US$ MIL)'!H127*1000)/'VOLUME (SACAS)'!H127</f>
        <v>106.73353961123955</v>
      </c>
      <c r="I127" s="13"/>
    </row>
    <row r="128" spans="1:9" ht="16.5" customHeight="1">
      <c r="A128" s="15">
        <f>'VOLUME (SACAS)'!A128</f>
        <v>36677</v>
      </c>
      <c r="B128" s="57">
        <f>('RECEITA CAMBIAL (US$ MIL)'!B128*1000)/'VOLUME (SACAS)'!B128</f>
        <v>56.183876401174139</v>
      </c>
      <c r="C128" s="57">
        <f>('RECEITA CAMBIAL (US$ MIL)'!C128*1000)/'VOLUME (SACAS)'!C128</f>
        <v>105.02266039761074</v>
      </c>
      <c r="D128" s="58">
        <f>('RECEITA CAMBIAL (US$ MIL)'!D128*1000)/'VOLUME (SACAS)'!D128</f>
        <v>101.26594756412103</v>
      </c>
      <c r="E128" s="57">
        <f>('RECEITA CAMBIAL (US$ MIL)'!E128*1000)/'VOLUME (SACAS)'!E128</f>
        <v>185.42139384116695</v>
      </c>
      <c r="F128" s="57">
        <f>('RECEITA CAMBIAL (US$ MIL)'!F128*1000)/'VOLUME (SACAS)'!F128</f>
        <v>110.13148552804579</v>
      </c>
      <c r="G128" s="59">
        <f>('RECEITA CAMBIAL (US$ MIL)'!G128*1000)/'VOLUME (SACAS)'!G128</f>
        <v>110.70064415543045</v>
      </c>
      <c r="H128" s="60">
        <f>('RECEITA CAMBIAL (US$ MIL)'!H128*1000)/'VOLUME (SACAS)'!H128</f>
        <v>102.30440009717124</v>
      </c>
      <c r="I128" s="13"/>
    </row>
    <row r="129" spans="1:9" ht="16.5" customHeight="1">
      <c r="A129" s="15">
        <f>'VOLUME (SACAS)'!A129</f>
        <v>36707</v>
      </c>
      <c r="B129" s="57">
        <f>('RECEITA CAMBIAL (US$ MIL)'!B129*1000)/'VOLUME (SACAS)'!B129</f>
        <v>55.705172332361194</v>
      </c>
      <c r="C129" s="57">
        <f>('RECEITA CAMBIAL (US$ MIL)'!C129*1000)/'VOLUME (SACAS)'!C129</f>
        <v>101.00821088152949</v>
      </c>
      <c r="D129" s="58">
        <f>('RECEITA CAMBIAL (US$ MIL)'!D129*1000)/'VOLUME (SACAS)'!D129</f>
        <v>95.261005441987365</v>
      </c>
      <c r="E129" s="57">
        <f>('RECEITA CAMBIAL (US$ MIL)'!E129*1000)/'VOLUME (SACAS)'!E129</f>
        <v>115.15054319710295</v>
      </c>
      <c r="F129" s="57">
        <f>('RECEITA CAMBIAL (US$ MIL)'!F129*1000)/'VOLUME (SACAS)'!F129</f>
        <v>103.10426453869069</v>
      </c>
      <c r="G129" s="59">
        <f>('RECEITA CAMBIAL (US$ MIL)'!G129*1000)/'VOLUME (SACAS)'!G129</f>
        <v>103.21494001730086</v>
      </c>
      <c r="H129" s="60">
        <f>('RECEITA CAMBIAL (US$ MIL)'!H129*1000)/'VOLUME (SACAS)'!H129</f>
        <v>96.34375308624405</v>
      </c>
      <c r="I129" s="13"/>
    </row>
    <row r="130" spans="1:9" ht="16.5" customHeight="1">
      <c r="A130" s="15">
        <f>'VOLUME (SACAS)'!A130</f>
        <v>36738</v>
      </c>
      <c r="B130" s="57">
        <f>('RECEITA CAMBIAL (US$ MIL)'!B130*1000)/'VOLUME (SACAS)'!B130</f>
        <v>54.525928002691487</v>
      </c>
      <c r="C130" s="57">
        <f>('RECEITA CAMBIAL (US$ MIL)'!C130*1000)/'VOLUME (SACAS)'!C130</f>
        <v>97.64160609108653</v>
      </c>
      <c r="D130" s="58">
        <f>('RECEITA CAMBIAL (US$ MIL)'!D130*1000)/'VOLUME (SACAS)'!D130</f>
        <v>94.522184262625061</v>
      </c>
      <c r="E130" s="57">
        <f>('RECEITA CAMBIAL (US$ MIL)'!E130*1000)/'VOLUME (SACAS)'!E130</f>
        <v>94.922428636157676</v>
      </c>
      <c r="F130" s="57">
        <f>('RECEITA CAMBIAL (US$ MIL)'!F130*1000)/'VOLUME (SACAS)'!F130</f>
        <v>102.60401394086885</v>
      </c>
      <c r="G130" s="59">
        <f>('RECEITA CAMBIAL (US$ MIL)'!G130*1000)/'VOLUME (SACAS)'!G130</f>
        <v>102.49778119634554</v>
      </c>
      <c r="H130" s="60">
        <f>('RECEITA CAMBIAL (US$ MIL)'!H130*1000)/'VOLUME (SACAS)'!H130</f>
        <v>95.76718692545019</v>
      </c>
      <c r="I130" s="13"/>
    </row>
    <row r="131" spans="1:9" ht="16.5" customHeight="1">
      <c r="A131" s="15">
        <f>'VOLUME (SACAS)'!A131</f>
        <v>36769</v>
      </c>
      <c r="B131" s="57">
        <f>('RECEITA CAMBIAL (US$ MIL)'!B131*1000)/'VOLUME (SACAS)'!B131</f>
        <v>58.859598360435179</v>
      </c>
      <c r="C131" s="57">
        <f>('RECEITA CAMBIAL (US$ MIL)'!C131*1000)/'VOLUME (SACAS)'!C131</f>
        <v>95.534346357169227</v>
      </c>
      <c r="D131" s="58">
        <f>('RECEITA CAMBIAL (US$ MIL)'!D131*1000)/'VOLUME (SACAS)'!D131</f>
        <v>93.000053463206726</v>
      </c>
      <c r="E131" s="57">
        <f>('RECEITA CAMBIAL (US$ MIL)'!E131*1000)/'VOLUME (SACAS)'!E131</f>
        <v>120.8321060382916</v>
      </c>
      <c r="F131" s="57">
        <f>('RECEITA CAMBIAL (US$ MIL)'!F131*1000)/'VOLUME (SACAS)'!F131</f>
        <v>104.27400887028624</v>
      </c>
      <c r="G131" s="59">
        <f>('RECEITA CAMBIAL (US$ MIL)'!G131*1000)/'VOLUME (SACAS)'!G131</f>
        <v>104.40056377584042</v>
      </c>
      <c r="H131" s="60">
        <f>('RECEITA CAMBIAL (US$ MIL)'!H131*1000)/'VOLUME (SACAS)'!H131</f>
        <v>94.130960591876914</v>
      </c>
      <c r="I131" s="13"/>
    </row>
    <row r="132" spans="1:9" ht="16.5" customHeight="1">
      <c r="A132" s="15">
        <f>'VOLUME (SACAS)'!A132</f>
        <v>36799</v>
      </c>
      <c r="B132" s="57">
        <f>('RECEITA CAMBIAL (US$ MIL)'!B132*1000)/'VOLUME (SACAS)'!B132</f>
        <v>60.307570727718719</v>
      </c>
      <c r="C132" s="57">
        <f>('RECEITA CAMBIAL (US$ MIL)'!C132*1000)/'VOLUME (SACAS)'!C132</f>
        <v>89.583886671127289</v>
      </c>
      <c r="D132" s="58">
        <f>('RECEITA CAMBIAL (US$ MIL)'!D132*1000)/'VOLUME (SACAS)'!D132</f>
        <v>88.597636236636745</v>
      </c>
      <c r="E132" s="57">
        <f>('RECEITA CAMBIAL (US$ MIL)'!E132*1000)/'VOLUME (SACAS)'!E132</f>
        <v>92.435101580135438</v>
      </c>
      <c r="F132" s="57">
        <f>('RECEITA CAMBIAL (US$ MIL)'!F132*1000)/'VOLUME (SACAS)'!F132</f>
        <v>105.52643241938549</v>
      </c>
      <c r="G132" s="59">
        <f>('RECEITA CAMBIAL (US$ MIL)'!G132*1000)/'VOLUME (SACAS)'!G132</f>
        <v>105.40837425888699</v>
      </c>
      <c r="H132" s="60">
        <f>('RECEITA CAMBIAL (US$ MIL)'!H132*1000)/'VOLUME (SACAS)'!H132</f>
        <v>90.601219735517972</v>
      </c>
      <c r="I132" s="13"/>
    </row>
    <row r="133" spans="1:9" ht="16.5" customHeight="1">
      <c r="A133" s="15">
        <f>'VOLUME (SACAS)'!A133</f>
        <v>36830</v>
      </c>
      <c r="B133" s="57">
        <f>('RECEITA CAMBIAL (US$ MIL)'!B133*1000)/'VOLUME (SACAS)'!B133</f>
        <v>56.948037185318711</v>
      </c>
      <c r="C133" s="57">
        <f>('RECEITA CAMBIAL (US$ MIL)'!C133*1000)/'VOLUME (SACAS)'!C133</f>
        <v>87.309752783052176</v>
      </c>
      <c r="D133" s="58">
        <f>('RECEITA CAMBIAL (US$ MIL)'!D133*1000)/'VOLUME (SACAS)'!D133</f>
        <v>86.460485682094131</v>
      </c>
      <c r="E133" s="57">
        <f>('RECEITA CAMBIAL (US$ MIL)'!E133*1000)/'VOLUME (SACAS)'!E133</f>
        <v>103.6875</v>
      </c>
      <c r="F133" s="57">
        <f>('RECEITA CAMBIAL (US$ MIL)'!F133*1000)/'VOLUME (SACAS)'!F133</f>
        <v>102.11645690654781</v>
      </c>
      <c r="G133" s="59">
        <f>('RECEITA CAMBIAL (US$ MIL)'!G133*1000)/'VOLUME (SACAS)'!G133</f>
        <v>102.12325869502472</v>
      </c>
      <c r="H133" s="60">
        <f>('RECEITA CAMBIAL (US$ MIL)'!H133*1000)/'VOLUME (SACAS)'!H133</f>
        <v>88.262503157185321</v>
      </c>
      <c r="I133" s="13"/>
    </row>
    <row r="134" spans="1:9" ht="16.5" customHeight="1">
      <c r="A134" s="15">
        <f>'VOLUME (SACAS)'!A134</f>
        <v>36860</v>
      </c>
      <c r="B134" s="57">
        <f>('RECEITA CAMBIAL (US$ MIL)'!B134*1000)/'VOLUME (SACAS)'!B134</f>
        <v>55.440819441654959</v>
      </c>
      <c r="C134" s="57">
        <f>('RECEITA CAMBIAL (US$ MIL)'!C134*1000)/'VOLUME (SACAS)'!C134</f>
        <v>85.957487550766174</v>
      </c>
      <c r="D134" s="58">
        <f>('RECEITA CAMBIAL (US$ MIL)'!D134*1000)/'VOLUME (SACAS)'!D134</f>
        <v>85.538140060896055</v>
      </c>
      <c r="E134" s="57">
        <v>0</v>
      </c>
      <c r="F134" s="57">
        <f>('RECEITA CAMBIAL (US$ MIL)'!F134*1000)/'VOLUME (SACAS)'!F134</f>
        <v>95.658041410067312</v>
      </c>
      <c r="G134" s="59">
        <f>('RECEITA CAMBIAL (US$ MIL)'!G134*1000)/'VOLUME (SACAS)'!G134</f>
        <v>95.658041410067312</v>
      </c>
      <c r="H134" s="60">
        <f>('RECEITA CAMBIAL (US$ MIL)'!H134*1000)/'VOLUME (SACAS)'!H134</f>
        <v>86.447296623593644</v>
      </c>
      <c r="I134" s="13"/>
    </row>
    <row r="135" spans="1:9" ht="16.5" customHeight="1">
      <c r="A135" s="15">
        <f>'VOLUME (SACAS)'!A135</f>
        <v>36891</v>
      </c>
      <c r="B135" s="57">
        <f>('RECEITA CAMBIAL (US$ MIL)'!B135*1000)/'VOLUME (SACAS)'!B135</f>
        <v>50.179918671135646</v>
      </c>
      <c r="C135" s="57">
        <f>('RECEITA CAMBIAL (US$ MIL)'!C135*1000)/'VOLUME (SACAS)'!C135</f>
        <v>80.887476148868373</v>
      </c>
      <c r="D135" s="58">
        <f>('RECEITA CAMBIAL (US$ MIL)'!D135*1000)/'VOLUME (SACAS)'!D135</f>
        <v>80.475694928685073</v>
      </c>
      <c r="E135" s="57">
        <v>0</v>
      </c>
      <c r="F135" s="57">
        <f>('RECEITA CAMBIAL (US$ MIL)'!F135*1000)/'VOLUME (SACAS)'!F135</f>
        <v>101.83170188795064</v>
      </c>
      <c r="G135" s="59">
        <f>('RECEITA CAMBIAL (US$ MIL)'!G135*1000)/'VOLUME (SACAS)'!G135</f>
        <v>101.83170188795064</v>
      </c>
      <c r="H135" s="60">
        <f>('RECEITA CAMBIAL (US$ MIL)'!H135*1000)/'VOLUME (SACAS)'!H135</f>
        <v>83.680940529224969</v>
      </c>
      <c r="I135" s="13"/>
    </row>
    <row r="136" spans="1:9" ht="16.5" customHeight="1">
      <c r="A136" s="15">
        <f>'VOLUME (SACAS)'!A136</f>
        <v>36922</v>
      </c>
      <c r="B136" s="57">
        <f>('RECEITA CAMBIAL (US$ MIL)'!B136*1000)/'VOLUME (SACAS)'!B136</f>
        <v>48.016450879156586</v>
      </c>
      <c r="C136" s="57">
        <f>('RECEITA CAMBIAL (US$ MIL)'!C136*1000)/'VOLUME (SACAS)'!C136</f>
        <v>72.788654974783526</v>
      </c>
      <c r="D136" s="58">
        <f>('RECEITA CAMBIAL (US$ MIL)'!D136*1000)/'VOLUME (SACAS)'!D136</f>
        <v>72.197927032437306</v>
      </c>
      <c r="E136" s="57">
        <f>('RECEITA CAMBIAL (US$ MIL)'!E136*1000)/'VOLUME (SACAS)'!E136</f>
        <v>56.43</v>
      </c>
      <c r="F136" s="57">
        <f>('RECEITA CAMBIAL (US$ MIL)'!F136*1000)/'VOLUME (SACAS)'!F136</f>
        <v>144.87628205059934</v>
      </c>
      <c r="G136" s="59">
        <f>('RECEITA CAMBIAL (US$ MIL)'!G136*1000)/'VOLUME (SACAS)'!G136</f>
        <v>144.83250188948381</v>
      </c>
      <c r="H136" s="60">
        <f>('RECEITA CAMBIAL (US$ MIL)'!H136*1000)/'VOLUME (SACAS)'!H136</f>
        <v>82.311432348889213</v>
      </c>
      <c r="I136" s="13"/>
    </row>
    <row r="137" spans="1:9" ht="16.5" customHeight="1">
      <c r="A137" s="15">
        <f>'VOLUME (SACAS)'!A137</f>
        <v>36950</v>
      </c>
      <c r="B137" s="57">
        <f>('RECEITA CAMBIAL (US$ MIL)'!B137*1000)/'VOLUME (SACAS)'!B137</f>
        <v>53.834275027852939</v>
      </c>
      <c r="C137" s="57">
        <f>('RECEITA CAMBIAL (US$ MIL)'!C137*1000)/'VOLUME (SACAS)'!C137</f>
        <v>71.428946880688656</v>
      </c>
      <c r="D137" s="58">
        <f>('RECEITA CAMBIAL (US$ MIL)'!D137*1000)/'VOLUME (SACAS)'!D137</f>
        <v>71.344480044561053</v>
      </c>
      <c r="E137" s="57">
        <f>('RECEITA CAMBIAL (US$ MIL)'!E137*1000)/'VOLUME (SACAS)'!E137</f>
        <v>56.43</v>
      </c>
      <c r="F137" s="57">
        <f>('RECEITA CAMBIAL (US$ MIL)'!F137*1000)/'VOLUME (SACAS)'!F137</f>
        <v>95.005350374258825</v>
      </c>
      <c r="G137" s="59">
        <f>('RECEITA CAMBIAL (US$ MIL)'!G137*1000)/'VOLUME (SACAS)'!G137</f>
        <v>94.980248940433952</v>
      </c>
      <c r="H137" s="60">
        <f>('RECEITA CAMBIAL (US$ MIL)'!H137*1000)/'VOLUME (SACAS)'!H137</f>
        <v>74.113255118987695</v>
      </c>
      <c r="I137" s="13"/>
    </row>
    <row r="138" spans="1:9" ht="16.5" customHeight="1">
      <c r="A138" s="15">
        <f>'VOLUME (SACAS)'!A138</f>
        <v>36981</v>
      </c>
      <c r="B138" s="57">
        <f>('RECEITA CAMBIAL (US$ MIL)'!B138*1000)/'VOLUME (SACAS)'!B138</f>
        <v>47.09261590470058</v>
      </c>
      <c r="C138" s="57">
        <f>('RECEITA CAMBIAL (US$ MIL)'!C138*1000)/'VOLUME (SACAS)'!C138</f>
        <v>71.377312623335726</v>
      </c>
      <c r="D138" s="58">
        <f>('RECEITA CAMBIAL (US$ MIL)'!D138*1000)/'VOLUME (SACAS)'!D138</f>
        <v>70.940813073585943</v>
      </c>
      <c r="E138" s="57">
        <f>('RECEITA CAMBIAL (US$ MIL)'!E138*1000)/'VOLUME (SACAS)'!E138</f>
        <v>56.43</v>
      </c>
      <c r="F138" s="57">
        <f>('RECEITA CAMBIAL (US$ MIL)'!F138*1000)/'VOLUME (SACAS)'!F138</f>
        <v>86.886986763046323</v>
      </c>
      <c r="G138" s="59">
        <f>('RECEITA CAMBIAL (US$ MIL)'!G138*1000)/'VOLUME (SACAS)'!G138</f>
        <v>86.876771906823578</v>
      </c>
      <c r="H138" s="60">
        <f>('RECEITA CAMBIAL (US$ MIL)'!H138*1000)/'VOLUME (SACAS)'!H138</f>
        <v>72.926620820929813</v>
      </c>
      <c r="I138" s="14"/>
    </row>
    <row r="139" spans="1:9" ht="16.5" customHeight="1">
      <c r="A139" s="15">
        <f>'VOLUME (SACAS)'!A139</f>
        <v>37011</v>
      </c>
      <c r="B139" s="57">
        <f>('RECEITA CAMBIAL (US$ MIL)'!B139*1000)/'VOLUME (SACAS)'!B139</f>
        <v>42.493384046946318</v>
      </c>
      <c r="C139" s="57">
        <f>('RECEITA CAMBIAL (US$ MIL)'!C139*1000)/'VOLUME (SACAS)'!C139</f>
        <v>69.216791515901775</v>
      </c>
      <c r="D139" s="58">
        <f>('RECEITA CAMBIAL (US$ MIL)'!D139*1000)/'VOLUME (SACAS)'!D139</f>
        <v>68.931630606330941</v>
      </c>
      <c r="E139" s="57">
        <f>('RECEITA CAMBIAL (US$ MIL)'!E139*1000)/'VOLUME (SACAS)'!E139</f>
        <v>56.43</v>
      </c>
      <c r="F139" s="57">
        <f>('RECEITA CAMBIAL (US$ MIL)'!F139*1000)/'VOLUME (SACAS)'!F139</f>
        <v>84.052911892041266</v>
      </c>
      <c r="G139" s="59">
        <f>('RECEITA CAMBIAL (US$ MIL)'!G139*1000)/'VOLUME (SACAS)'!G139</f>
        <v>84.029268450940151</v>
      </c>
      <c r="H139" s="60">
        <f>('RECEITA CAMBIAL (US$ MIL)'!H139*1000)/'VOLUME (SACAS)'!H139</f>
        <v>70.621019779527259</v>
      </c>
      <c r="I139" s="14"/>
    </row>
    <row r="140" spans="1:9" ht="16.5" customHeight="1">
      <c r="A140" s="15">
        <f>'VOLUME (SACAS)'!A140</f>
        <v>37042</v>
      </c>
      <c r="B140" s="57">
        <f>('RECEITA CAMBIAL (US$ MIL)'!B140*1000)/'VOLUME (SACAS)'!B140</f>
        <v>34.9569844503648</v>
      </c>
      <c r="C140" s="57">
        <f>('RECEITA CAMBIAL (US$ MIL)'!C140*1000)/'VOLUME (SACAS)'!C140</f>
        <v>68.618960726689863</v>
      </c>
      <c r="D140" s="58">
        <f>('RECEITA CAMBIAL (US$ MIL)'!D140*1000)/'VOLUME (SACAS)'!D140</f>
        <v>67.309245562070075</v>
      </c>
      <c r="E140" s="57">
        <f>('RECEITA CAMBIAL (US$ MIL)'!E140*1000)/'VOLUME (SACAS)'!E140</f>
        <v>56.43</v>
      </c>
      <c r="F140" s="57">
        <f>('RECEITA CAMBIAL (US$ MIL)'!F140*1000)/'VOLUME (SACAS)'!F140</f>
        <v>79.338152274099002</v>
      </c>
      <c r="G140" s="59">
        <f>('RECEITA CAMBIAL (US$ MIL)'!G140*1000)/'VOLUME (SACAS)'!G140</f>
        <v>79.274236764630402</v>
      </c>
      <c r="H140" s="60">
        <f>('RECEITA CAMBIAL (US$ MIL)'!H140*1000)/'VOLUME (SACAS)'!H140</f>
        <v>68.826362082092743</v>
      </c>
      <c r="I140" s="14"/>
    </row>
    <row r="141" spans="1:9" ht="16.5" customHeight="1">
      <c r="A141" s="15">
        <f>'VOLUME (SACAS)'!A141</f>
        <v>37072</v>
      </c>
      <c r="B141" s="57">
        <f>('RECEITA CAMBIAL (US$ MIL)'!B141*1000)/'VOLUME (SACAS)'!B141</f>
        <v>32.729808887624124</v>
      </c>
      <c r="C141" s="57">
        <f>('RECEITA CAMBIAL (US$ MIL)'!C141*1000)/'VOLUME (SACAS)'!C141</f>
        <v>65.051131839446342</v>
      </c>
      <c r="D141" s="58">
        <f>('RECEITA CAMBIAL (US$ MIL)'!D141*1000)/'VOLUME (SACAS)'!D141</f>
        <v>63.675598153799896</v>
      </c>
      <c r="E141" s="57">
        <v>0</v>
      </c>
      <c r="F141" s="57">
        <f>('RECEITA CAMBIAL (US$ MIL)'!F141*1000)/'VOLUME (SACAS)'!F141</f>
        <v>79.28084276415548</v>
      </c>
      <c r="G141" s="59">
        <f>('RECEITA CAMBIAL (US$ MIL)'!G141*1000)/'VOLUME (SACAS)'!G141</f>
        <v>79.28084276415548</v>
      </c>
      <c r="H141" s="60">
        <f>('RECEITA CAMBIAL (US$ MIL)'!H141*1000)/'VOLUME (SACAS)'!H141</f>
        <v>65.566526269973068</v>
      </c>
      <c r="I141" s="14"/>
    </row>
    <row r="142" spans="1:9" ht="16.5" customHeight="1">
      <c r="A142" s="15">
        <f>'VOLUME (SACAS)'!A142</f>
        <v>37103</v>
      </c>
      <c r="B142" s="57">
        <f>('RECEITA CAMBIAL (US$ MIL)'!B142*1000)/'VOLUME (SACAS)'!B142</f>
        <v>30.816625707005908</v>
      </c>
      <c r="C142" s="57">
        <f>('RECEITA CAMBIAL (US$ MIL)'!C142*1000)/'VOLUME (SACAS)'!C142</f>
        <v>59.852894901165072</v>
      </c>
      <c r="D142" s="58">
        <f>('RECEITA CAMBIAL (US$ MIL)'!D142*1000)/'VOLUME (SACAS)'!D142</f>
        <v>57.897251106474123</v>
      </c>
      <c r="E142" s="57">
        <f>('RECEITA CAMBIAL (US$ MIL)'!E142*1000)/'VOLUME (SACAS)'!E142</f>
        <v>84.498482142857142</v>
      </c>
      <c r="F142" s="57">
        <f>('RECEITA CAMBIAL (US$ MIL)'!F142*1000)/'VOLUME (SACAS)'!F142</f>
        <v>78.807159285661058</v>
      </c>
      <c r="G142" s="59">
        <f>('RECEITA CAMBIAL (US$ MIL)'!G142*1000)/'VOLUME (SACAS)'!G142</f>
        <v>78.816642895046144</v>
      </c>
      <c r="H142" s="60">
        <f>('RECEITA CAMBIAL (US$ MIL)'!H142*1000)/'VOLUME (SACAS)'!H142</f>
        <v>60.183636388274046</v>
      </c>
      <c r="I142" s="14"/>
    </row>
    <row r="143" spans="1:9" ht="16.5" customHeight="1">
      <c r="A143" s="15">
        <f>'VOLUME (SACAS)'!A143</f>
        <v>37134</v>
      </c>
      <c r="B143" s="57">
        <f>('RECEITA CAMBIAL (US$ MIL)'!B143*1000)/'VOLUME (SACAS)'!B143</f>
        <v>27.43426888880029</v>
      </c>
      <c r="C143" s="57">
        <f>('RECEITA CAMBIAL (US$ MIL)'!C143*1000)/'VOLUME (SACAS)'!C143</f>
        <v>54.815260351231537</v>
      </c>
      <c r="D143" s="58">
        <f>('RECEITA CAMBIAL (US$ MIL)'!D143*1000)/'VOLUME (SACAS)'!D143</f>
        <v>53.232475867896099</v>
      </c>
      <c r="E143" s="57">
        <f>('RECEITA CAMBIAL (US$ MIL)'!E143*1000)/'VOLUME (SACAS)'!E143</f>
        <v>47.823784435261707</v>
      </c>
      <c r="F143" s="57">
        <f>('RECEITA CAMBIAL (US$ MIL)'!F143*1000)/'VOLUME (SACAS)'!F143</f>
        <v>79.689530654464662</v>
      </c>
      <c r="G143" s="59">
        <f>('RECEITA CAMBIAL (US$ MIL)'!G143*1000)/'VOLUME (SACAS)'!G143</f>
        <v>78.773583638523206</v>
      </c>
      <c r="H143" s="60">
        <f>('RECEITA CAMBIAL (US$ MIL)'!H143*1000)/'VOLUME (SACAS)'!H143</f>
        <v>55.408691340782745</v>
      </c>
      <c r="I143" s="14"/>
    </row>
    <row r="144" spans="1:9" ht="16.5" customHeight="1">
      <c r="A144" s="15">
        <f>'VOLUME (SACAS)'!A144</f>
        <v>37164</v>
      </c>
      <c r="B144" s="57">
        <f>('RECEITA CAMBIAL (US$ MIL)'!B144*1000)/'VOLUME (SACAS)'!B144</f>
        <v>26.509335330959104</v>
      </c>
      <c r="C144" s="57">
        <f>('RECEITA CAMBIAL (US$ MIL)'!C144*1000)/'VOLUME (SACAS)'!C144</f>
        <v>53.68699805880572</v>
      </c>
      <c r="D144" s="58">
        <f>('RECEITA CAMBIAL (US$ MIL)'!D144*1000)/'VOLUME (SACAS)'!D144</f>
        <v>51.152883078884933</v>
      </c>
      <c r="E144" s="57">
        <f>('RECEITA CAMBIAL (US$ MIL)'!E144*1000)/'VOLUME (SACAS)'!E144</f>
        <v>36.661625290448818</v>
      </c>
      <c r="F144" s="57">
        <f>('RECEITA CAMBIAL (US$ MIL)'!F144*1000)/'VOLUME (SACAS)'!F144</f>
        <v>74.128884135397982</v>
      </c>
      <c r="G144" s="59">
        <f>('RECEITA CAMBIAL (US$ MIL)'!G144*1000)/'VOLUME (SACAS)'!G144</f>
        <v>72.892360403120691</v>
      </c>
      <c r="H144" s="60">
        <f>('RECEITA CAMBIAL (US$ MIL)'!H144*1000)/'VOLUME (SACAS)'!H144</f>
        <v>53.368519475733017</v>
      </c>
      <c r="I144" s="14"/>
    </row>
    <row r="145" spans="1:9" ht="16.5" customHeight="1">
      <c r="A145" s="15">
        <f>'VOLUME (SACAS)'!A145</f>
        <v>37195</v>
      </c>
      <c r="B145" s="57">
        <f>('RECEITA CAMBIAL (US$ MIL)'!B145*1000)/'VOLUME (SACAS)'!B145</f>
        <v>24.281708818716481</v>
      </c>
      <c r="C145" s="57">
        <f>('RECEITA CAMBIAL (US$ MIL)'!C145*1000)/'VOLUME (SACAS)'!C145</f>
        <v>51.292668202109212</v>
      </c>
      <c r="D145" s="58">
        <f>('RECEITA CAMBIAL (US$ MIL)'!D145*1000)/'VOLUME (SACAS)'!D145</f>
        <v>48.891082133323856</v>
      </c>
      <c r="E145" s="57">
        <f>('RECEITA CAMBIAL (US$ MIL)'!E145*1000)/'VOLUME (SACAS)'!E145</f>
        <v>37.006063446286952</v>
      </c>
      <c r="F145" s="57">
        <f>('RECEITA CAMBIAL (US$ MIL)'!F145*1000)/'VOLUME (SACAS)'!F145</f>
        <v>75.738558864909933</v>
      </c>
      <c r="G145" s="59">
        <f>('RECEITA CAMBIAL (US$ MIL)'!G145*1000)/'VOLUME (SACAS)'!G145</f>
        <v>74.301740932224916</v>
      </c>
      <c r="H145" s="60">
        <f>('RECEITA CAMBIAL (US$ MIL)'!H145*1000)/'VOLUME (SACAS)'!H145</f>
        <v>51.362182786603974</v>
      </c>
      <c r="I145" s="14"/>
    </row>
    <row r="146" spans="1:9" ht="16.5" customHeight="1">
      <c r="A146" s="15">
        <f>'VOLUME (SACAS)'!A146</f>
        <v>37225</v>
      </c>
      <c r="B146" s="57">
        <f>('RECEITA CAMBIAL (US$ MIL)'!B146*1000)/'VOLUME (SACAS)'!B146</f>
        <v>27.899357900491147</v>
      </c>
      <c r="C146" s="57">
        <f>('RECEITA CAMBIAL (US$ MIL)'!C146*1000)/'VOLUME (SACAS)'!C146</f>
        <v>49.52345299612724</v>
      </c>
      <c r="D146" s="58">
        <f>('RECEITA CAMBIAL (US$ MIL)'!D146*1000)/'VOLUME (SACAS)'!D146</f>
        <v>47.485131520496516</v>
      </c>
      <c r="E146" s="57">
        <f>('RECEITA CAMBIAL (US$ MIL)'!E146*1000)/'VOLUME (SACAS)'!E146</f>
        <v>52.164086895910785</v>
      </c>
      <c r="F146" s="57">
        <f>('RECEITA CAMBIAL (US$ MIL)'!F146*1000)/'VOLUME (SACAS)'!F146</f>
        <v>70.227760853996742</v>
      </c>
      <c r="G146" s="59">
        <f>('RECEITA CAMBIAL (US$ MIL)'!G146*1000)/'VOLUME (SACAS)'!G146</f>
        <v>69.510099462303558</v>
      </c>
      <c r="H146" s="60">
        <f>('RECEITA CAMBIAL (US$ MIL)'!H146*1000)/'VOLUME (SACAS)'!H146</f>
        <v>49.304370953255223</v>
      </c>
      <c r="I146" s="14"/>
    </row>
    <row r="147" spans="1:9" ht="16.5" customHeight="1">
      <c r="A147" s="15">
        <f>'VOLUME (SACAS)'!A147</f>
        <v>37256</v>
      </c>
      <c r="B147" s="57">
        <f>('RECEITA CAMBIAL (US$ MIL)'!B147*1000)/'VOLUME (SACAS)'!B147</f>
        <v>25.11244608695652</v>
      </c>
      <c r="C147" s="57">
        <f>('RECEITA CAMBIAL (US$ MIL)'!C147*1000)/'VOLUME (SACAS)'!C147</f>
        <v>50.744836008823128</v>
      </c>
      <c r="D147" s="58">
        <f>('RECEITA CAMBIAL (US$ MIL)'!D147*1000)/'VOLUME (SACAS)'!D147</f>
        <v>48.481629340635237</v>
      </c>
      <c r="E147" s="57">
        <f>('RECEITA CAMBIAL (US$ MIL)'!E147*1000)/'VOLUME (SACAS)'!E147</f>
        <v>58.670414180414184</v>
      </c>
      <c r="F147" s="57">
        <f>('RECEITA CAMBIAL (US$ MIL)'!F147*1000)/'VOLUME (SACAS)'!F147</f>
        <v>73.65579988983518</v>
      </c>
      <c r="G147" s="59">
        <f>('RECEITA CAMBIAL (US$ MIL)'!G147*1000)/'VOLUME (SACAS)'!G147</f>
        <v>73.113087897669658</v>
      </c>
      <c r="H147" s="60">
        <f>('RECEITA CAMBIAL (US$ MIL)'!H147*1000)/'VOLUME (SACAS)'!H147</f>
        <v>51.304258384945648</v>
      </c>
      <c r="I147" s="14"/>
    </row>
    <row r="148" spans="1:9" ht="16.5" customHeight="1">
      <c r="A148" s="15">
        <f>'VOLUME (SACAS)'!A148</f>
        <v>37287</v>
      </c>
      <c r="B148" s="57">
        <f>('RECEITA CAMBIAL (US$ MIL)'!B148*1000)/'VOLUME (SACAS)'!B148</f>
        <v>24.01253843737295</v>
      </c>
      <c r="C148" s="57">
        <f>('RECEITA CAMBIAL (US$ MIL)'!C148*1000)/'VOLUME (SACAS)'!C148</f>
        <v>48.764739212229735</v>
      </c>
      <c r="D148" s="58">
        <f>('RECEITA CAMBIAL (US$ MIL)'!D148*1000)/'VOLUME (SACAS)'!D148</f>
        <v>46.949669614224703</v>
      </c>
      <c r="E148" s="57">
        <f>('RECEITA CAMBIAL (US$ MIL)'!E148*1000)/'VOLUME (SACAS)'!E148</f>
        <v>36.16976974849451</v>
      </c>
      <c r="F148" s="57">
        <f>('RECEITA CAMBIAL (US$ MIL)'!F148*1000)/'VOLUME (SACAS)'!F148</f>
        <v>70.350195575113062</v>
      </c>
      <c r="G148" s="59">
        <f>('RECEITA CAMBIAL (US$ MIL)'!G148*1000)/'VOLUME (SACAS)'!G148</f>
        <v>69.210080701381258</v>
      </c>
      <c r="H148" s="60">
        <f>('RECEITA CAMBIAL (US$ MIL)'!H148*1000)/'VOLUME (SACAS)'!H148</f>
        <v>49.239958588042505</v>
      </c>
      <c r="I148" s="14"/>
    </row>
    <row r="149" spans="1:9" ht="16.5" customHeight="1">
      <c r="A149" s="15">
        <f>'VOLUME (SACAS)'!A149</f>
        <v>37315</v>
      </c>
      <c r="B149" s="57">
        <f>('RECEITA CAMBIAL (US$ MIL)'!B149*1000)/'VOLUME (SACAS)'!B149</f>
        <v>26.251529331633925</v>
      </c>
      <c r="C149" s="57">
        <f>('RECEITA CAMBIAL (US$ MIL)'!C149*1000)/'VOLUME (SACAS)'!C149</f>
        <v>47.193151312323891</v>
      </c>
      <c r="D149" s="58">
        <f>('RECEITA CAMBIAL (US$ MIL)'!D149*1000)/'VOLUME (SACAS)'!D149</f>
        <v>45.232010551636904</v>
      </c>
      <c r="E149" s="57">
        <f>('RECEITA CAMBIAL (US$ MIL)'!E149*1000)/'VOLUME (SACAS)'!E149</f>
        <v>37.400503838771591</v>
      </c>
      <c r="F149" s="57">
        <f>('RECEITA CAMBIAL (US$ MIL)'!F149*1000)/'VOLUME (SACAS)'!F149</f>
        <v>75.297583346882078</v>
      </c>
      <c r="G149" s="59">
        <f>('RECEITA CAMBIAL (US$ MIL)'!G149*1000)/'VOLUME (SACAS)'!G149</f>
        <v>73.232796632236784</v>
      </c>
      <c r="H149" s="60">
        <f>('RECEITA CAMBIAL (US$ MIL)'!H149*1000)/'VOLUME (SACAS)'!H149</f>
        <v>48.249485248094942</v>
      </c>
      <c r="I149" s="14"/>
    </row>
    <row r="150" spans="1:9" ht="16.5" customHeight="1">
      <c r="A150" s="15">
        <f>'VOLUME (SACAS)'!A150</f>
        <v>37346</v>
      </c>
      <c r="B150" s="57">
        <f>('RECEITA CAMBIAL (US$ MIL)'!B150*1000)/'VOLUME (SACAS)'!B150</f>
        <v>25.079832823886413</v>
      </c>
      <c r="C150" s="57">
        <f>('RECEITA CAMBIAL (US$ MIL)'!C150*1000)/'VOLUME (SACAS)'!C150</f>
        <v>48.940200498577155</v>
      </c>
      <c r="D150" s="58">
        <f>('RECEITA CAMBIAL (US$ MIL)'!D150*1000)/'VOLUME (SACAS)'!D150</f>
        <v>46.388261103632331</v>
      </c>
      <c r="E150" s="57">
        <f>('RECEITA CAMBIAL (US$ MIL)'!E150*1000)/'VOLUME (SACAS)'!E150</f>
        <v>48.841029455519191</v>
      </c>
      <c r="F150" s="57">
        <f>('RECEITA CAMBIAL (US$ MIL)'!F150*1000)/'VOLUME (SACAS)'!F150</f>
        <v>70.7529555389346</v>
      </c>
      <c r="G150" s="59">
        <f>('RECEITA CAMBIAL (US$ MIL)'!G150*1000)/'VOLUME (SACAS)'!G150</f>
        <v>70.451153712180513</v>
      </c>
      <c r="H150" s="60">
        <f>('RECEITA CAMBIAL (US$ MIL)'!H150*1000)/'VOLUME (SACAS)'!H150</f>
        <v>49.42673516170764</v>
      </c>
      <c r="I150" s="14"/>
    </row>
    <row r="151" spans="1:9" ht="16.5" customHeight="1">
      <c r="A151" s="15">
        <f>'VOLUME (SACAS)'!A151</f>
        <v>37376</v>
      </c>
      <c r="B151" s="57">
        <f>('RECEITA CAMBIAL (US$ MIL)'!B151*1000)/'VOLUME (SACAS)'!B151</f>
        <v>27.256839148312501</v>
      </c>
      <c r="C151" s="57">
        <f>('RECEITA CAMBIAL (US$ MIL)'!C151*1000)/'VOLUME (SACAS)'!C151</f>
        <v>51.194218356715446</v>
      </c>
      <c r="D151" s="58">
        <f>('RECEITA CAMBIAL (US$ MIL)'!D151*1000)/'VOLUME (SACAS)'!D151</f>
        <v>47.562928416388473</v>
      </c>
      <c r="E151" s="57">
        <f>('RECEITA CAMBIAL (US$ MIL)'!E151*1000)/'VOLUME (SACAS)'!E151</f>
        <v>35.729602888086646</v>
      </c>
      <c r="F151" s="57">
        <f>('RECEITA CAMBIAL (US$ MIL)'!F151*1000)/'VOLUME (SACAS)'!F151</f>
        <v>74.482831057154172</v>
      </c>
      <c r="G151" s="59">
        <f>('RECEITA CAMBIAL (US$ MIL)'!G151*1000)/'VOLUME (SACAS)'!G151</f>
        <v>73.304703556943537</v>
      </c>
      <c r="H151" s="60">
        <f>('RECEITA CAMBIAL (US$ MIL)'!H151*1000)/'VOLUME (SACAS)'!H151</f>
        <v>49.952217562301918</v>
      </c>
      <c r="I151" s="14"/>
    </row>
    <row r="152" spans="1:9" ht="16.5" customHeight="1">
      <c r="A152" s="15">
        <f>'VOLUME (SACAS)'!A152</f>
        <v>37407</v>
      </c>
      <c r="B152" s="57">
        <f>('RECEITA CAMBIAL (US$ MIL)'!B152*1000)/'VOLUME (SACAS)'!B152</f>
        <v>27.349910728598644</v>
      </c>
      <c r="C152" s="57">
        <f>('RECEITA CAMBIAL (US$ MIL)'!C152*1000)/'VOLUME (SACAS)'!C152</f>
        <v>52.079673796421545</v>
      </c>
      <c r="D152" s="58">
        <f>('RECEITA CAMBIAL (US$ MIL)'!D152*1000)/'VOLUME (SACAS)'!D152</f>
        <v>46.483788165754362</v>
      </c>
      <c r="E152" s="57">
        <f>('RECEITA CAMBIAL (US$ MIL)'!E152*1000)/'VOLUME (SACAS)'!E152</f>
        <v>33.576410603191782</v>
      </c>
      <c r="F152" s="57">
        <f>('RECEITA CAMBIAL (US$ MIL)'!F152*1000)/'VOLUME (SACAS)'!F152</f>
        <v>67.392405548362092</v>
      </c>
      <c r="G152" s="59">
        <f>('RECEITA CAMBIAL (US$ MIL)'!G152*1000)/'VOLUME (SACAS)'!G152</f>
        <v>66.231480698183319</v>
      </c>
      <c r="H152" s="60">
        <f>('RECEITA CAMBIAL (US$ MIL)'!H152*1000)/'VOLUME (SACAS)'!H152</f>
        <v>48.725819633740493</v>
      </c>
      <c r="I152" s="14"/>
    </row>
    <row r="153" spans="1:9" ht="16.5" customHeight="1">
      <c r="A153" s="15">
        <f>'VOLUME (SACAS)'!A153</f>
        <v>37437</v>
      </c>
      <c r="B153" s="57">
        <f>('RECEITA CAMBIAL (US$ MIL)'!B153*1000)/'VOLUME (SACAS)'!B153</f>
        <v>28.17764890288559</v>
      </c>
      <c r="C153" s="57">
        <f>('RECEITA CAMBIAL (US$ MIL)'!C153*1000)/'VOLUME (SACAS)'!C153</f>
        <v>49.290538375277649</v>
      </c>
      <c r="D153" s="58">
        <f>('RECEITA CAMBIAL (US$ MIL)'!D153*1000)/'VOLUME (SACAS)'!D153</f>
        <v>43.525269242526541</v>
      </c>
      <c r="E153" s="57">
        <f>('RECEITA CAMBIAL (US$ MIL)'!E153*1000)/'VOLUME (SACAS)'!E153</f>
        <v>38.688559322033896</v>
      </c>
      <c r="F153" s="57">
        <f>('RECEITA CAMBIAL (US$ MIL)'!F153*1000)/'VOLUME (SACAS)'!F153</f>
        <v>71.66584286394577</v>
      </c>
      <c r="G153" s="59">
        <f>('RECEITA CAMBIAL (US$ MIL)'!G153*1000)/'VOLUME (SACAS)'!G153</f>
        <v>71.310250561878348</v>
      </c>
      <c r="H153" s="60">
        <f>('RECEITA CAMBIAL (US$ MIL)'!H153*1000)/'VOLUME (SACAS)'!H153</f>
        <v>46.558275271833551</v>
      </c>
      <c r="I153" s="14"/>
    </row>
    <row r="154" spans="1:9" ht="16.5" customHeight="1">
      <c r="A154" s="15">
        <f>'VOLUME (SACAS)'!A154</f>
        <v>37468</v>
      </c>
      <c r="B154" s="57">
        <f>('RECEITA CAMBIAL (US$ MIL)'!B154*1000)/'VOLUME (SACAS)'!B154</f>
        <v>28.479328741724292</v>
      </c>
      <c r="C154" s="57">
        <f>('RECEITA CAMBIAL (US$ MIL)'!C154*1000)/'VOLUME (SACAS)'!C154</f>
        <v>48.595585742466895</v>
      </c>
      <c r="D154" s="58">
        <f>('RECEITA CAMBIAL (US$ MIL)'!D154*1000)/'VOLUME (SACAS)'!D154</f>
        <v>44.562790098257416</v>
      </c>
      <c r="E154" s="57">
        <f>('RECEITA CAMBIAL (US$ MIL)'!E154*1000)/'VOLUME (SACAS)'!E154</f>
        <v>78.655825179386824</v>
      </c>
      <c r="F154" s="57">
        <f>('RECEITA CAMBIAL (US$ MIL)'!F154*1000)/'VOLUME (SACAS)'!F154</f>
        <v>66.356746232686447</v>
      </c>
      <c r="G154" s="59">
        <f>('RECEITA CAMBIAL (US$ MIL)'!G154*1000)/'VOLUME (SACAS)'!G154</f>
        <v>67.052661353766581</v>
      </c>
      <c r="H154" s="60">
        <f>('RECEITA CAMBIAL (US$ MIL)'!H154*1000)/'VOLUME (SACAS)'!H154</f>
        <v>46.371599282386335</v>
      </c>
      <c r="I154" s="14"/>
    </row>
    <row r="155" spans="1:9" ht="16.5" customHeight="1">
      <c r="A155" s="15">
        <f>'VOLUME (SACAS)'!A155</f>
        <v>37499</v>
      </c>
      <c r="B155" s="57">
        <f>('RECEITA CAMBIAL (US$ MIL)'!B155*1000)/'VOLUME (SACAS)'!B155</f>
        <v>27.903828154337656</v>
      </c>
      <c r="C155" s="57">
        <f>('RECEITA CAMBIAL (US$ MIL)'!C155*1000)/'VOLUME (SACAS)'!C155</f>
        <v>46.976977316492899</v>
      </c>
      <c r="D155" s="58">
        <f>('RECEITA CAMBIAL (US$ MIL)'!D155*1000)/'VOLUME (SACAS)'!D155</f>
        <v>43.120084835177742</v>
      </c>
      <c r="E155" s="57">
        <f>('RECEITA CAMBIAL (US$ MIL)'!E155*1000)/'VOLUME (SACAS)'!E155</f>
        <v>111.80998172959805</v>
      </c>
      <c r="F155" s="57">
        <f>('RECEITA CAMBIAL (US$ MIL)'!F155*1000)/'VOLUME (SACAS)'!F155</f>
        <v>72.035258542987663</v>
      </c>
      <c r="G155" s="59">
        <f>('RECEITA CAMBIAL (US$ MIL)'!G155*1000)/'VOLUME (SACAS)'!G155</f>
        <v>72.613757799152239</v>
      </c>
      <c r="H155" s="60">
        <f>('RECEITA CAMBIAL (US$ MIL)'!H155*1000)/'VOLUME (SACAS)'!H155</f>
        <v>45.459676491449819</v>
      </c>
      <c r="I155" s="14"/>
    </row>
    <row r="156" spans="1:9" ht="16.5" customHeight="1">
      <c r="A156" s="15">
        <f>'VOLUME (SACAS)'!A156</f>
        <v>37529</v>
      </c>
      <c r="B156" s="57">
        <f>('RECEITA CAMBIAL (US$ MIL)'!B156*1000)/'VOLUME (SACAS)'!B156</f>
        <v>28.734947369838846</v>
      </c>
      <c r="C156" s="57">
        <f>('RECEITA CAMBIAL (US$ MIL)'!C156*1000)/'VOLUME (SACAS)'!C156</f>
        <v>47.287979154982949</v>
      </c>
      <c r="D156" s="58">
        <f>('RECEITA CAMBIAL (US$ MIL)'!D156*1000)/'VOLUME (SACAS)'!D156</f>
        <v>44.195538766056636</v>
      </c>
      <c r="E156" s="57">
        <f>('RECEITA CAMBIAL (US$ MIL)'!E156*1000)/'VOLUME (SACAS)'!E156</f>
        <v>99.787040568654646</v>
      </c>
      <c r="F156" s="57">
        <f>('RECEITA CAMBIAL (US$ MIL)'!F156*1000)/'VOLUME (SACAS)'!F156</f>
        <v>73.9042178105326</v>
      </c>
      <c r="G156" s="59">
        <f>('RECEITA CAMBIAL (US$ MIL)'!G156*1000)/'VOLUME (SACAS)'!G156</f>
        <v>74.573245839375886</v>
      </c>
      <c r="H156" s="60">
        <f>('RECEITA CAMBIAL (US$ MIL)'!H156*1000)/'VOLUME (SACAS)'!H156</f>
        <v>46.536484433153539</v>
      </c>
      <c r="I156" s="14"/>
    </row>
    <row r="157" spans="1:9" ht="16.5" customHeight="1">
      <c r="A157" s="15">
        <f>'VOLUME (SACAS)'!A157</f>
        <v>37560</v>
      </c>
      <c r="B157" s="57">
        <f>('RECEITA CAMBIAL (US$ MIL)'!B157*1000)/'VOLUME (SACAS)'!B157</f>
        <v>31.712210637042453</v>
      </c>
      <c r="C157" s="57">
        <f>('RECEITA CAMBIAL (US$ MIL)'!C157*1000)/'VOLUME (SACAS)'!C157</f>
        <v>49.937873634453368</v>
      </c>
      <c r="D157" s="58">
        <f>('RECEITA CAMBIAL (US$ MIL)'!D157*1000)/'VOLUME (SACAS)'!D157</f>
        <v>46.535889340385879</v>
      </c>
      <c r="E157" s="57">
        <f>('RECEITA CAMBIAL (US$ MIL)'!E157*1000)/'VOLUME (SACAS)'!E157</f>
        <v>50.769425952045133</v>
      </c>
      <c r="F157" s="57">
        <f>('RECEITA CAMBIAL (US$ MIL)'!F157*1000)/'VOLUME (SACAS)'!F157</f>
        <v>69.892735151578293</v>
      </c>
      <c r="G157" s="59">
        <f>('RECEITA CAMBIAL (US$ MIL)'!G157*1000)/'VOLUME (SACAS)'!G157</f>
        <v>69.290642105407315</v>
      </c>
      <c r="H157" s="60">
        <f>('RECEITA CAMBIAL (US$ MIL)'!H157*1000)/'VOLUME (SACAS)'!H157</f>
        <v>48.206560430483904</v>
      </c>
      <c r="I157" s="14"/>
    </row>
    <row r="158" spans="1:9" ht="16.5" customHeight="1">
      <c r="A158" s="15">
        <f>'VOLUME (SACAS)'!A158</f>
        <v>37590</v>
      </c>
      <c r="B158" s="57">
        <f>('RECEITA CAMBIAL (US$ MIL)'!B158*1000)/'VOLUME (SACAS)'!B158</f>
        <v>34.435967646093424</v>
      </c>
      <c r="C158" s="57">
        <f>('RECEITA CAMBIAL (US$ MIL)'!C158*1000)/'VOLUME (SACAS)'!C158</f>
        <v>51.216156224475633</v>
      </c>
      <c r="D158" s="58">
        <f>('RECEITA CAMBIAL (US$ MIL)'!D158*1000)/'VOLUME (SACAS)'!D158</f>
        <v>49.004091199875262</v>
      </c>
      <c r="E158" s="57">
        <f>('RECEITA CAMBIAL (US$ MIL)'!E158*1000)/'VOLUME (SACAS)'!E158</f>
        <v>73.812685950413211</v>
      </c>
      <c r="F158" s="57">
        <f>('RECEITA CAMBIAL (US$ MIL)'!F158*1000)/'VOLUME (SACAS)'!F158</f>
        <v>69.759852047810753</v>
      </c>
      <c r="G158" s="59">
        <f>('RECEITA CAMBIAL (US$ MIL)'!G158*1000)/'VOLUME (SACAS)'!G158</f>
        <v>69.793629414767992</v>
      </c>
      <c r="H158" s="60">
        <f>('RECEITA CAMBIAL (US$ MIL)'!H158*1000)/'VOLUME (SACAS)'!H158</f>
        <v>50.661856956528425</v>
      </c>
      <c r="I158" s="14"/>
    </row>
    <row r="159" spans="1:9" ht="16.5" customHeight="1">
      <c r="A159" s="15">
        <f>'VOLUME (SACAS)'!A159</f>
        <v>37621</v>
      </c>
      <c r="B159" s="57">
        <f>('RECEITA CAMBIAL (US$ MIL)'!B159*1000)/'VOLUME (SACAS)'!B159</f>
        <v>37.90947333447204</v>
      </c>
      <c r="C159" s="57">
        <f>('RECEITA CAMBIAL (US$ MIL)'!C159*1000)/'VOLUME (SACAS)'!C159</f>
        <v>55.489642567811629</v>
      </c>
      <c r="D159" s="58">
        <f>('RECEITA CAMBIAL (US$ MIL)'!D159*1000)/'VOLUME (SACAS)'!D159</f>
        <v>52.540892611225644</v>
      </c>
      <c r="E159" s="57">
        <f>('RECEITA CAMBIAL (US$ MIL)'!E159*1000)/'VOLUME (SACAS)'!E159</f>
        <v>92.892681510164564</v>
      </c>
      <c r="F159" s="57">
        <f>('RECEITA CAMBIAL (US$ MIL)'!F159*1000)/'VOLUME (SACAS)'!F159</f>
        <v>65.11640198890592</v>
      </c>
      <c r="G159" s="59">
        <f>('RECEITA CAMBIAL (US$ MIL)'!G159*1000)/'VOLUME (SACAS)'!G159</f>
        <v>65.407125675736822</v>
      </c>
      <c r="H159" s="60">
        <f>('RECEITA CAMBIAL (US$ MIL)'!H159*1000)/'VOLUME (SACAS)'!H159</f>
        <v>53.880316179470569</v>
      </c>
      <c r="I159" s="14"/>
    </row>
    <row r="160" spans="1:9" ht="16.5" customHeight="1">
      <c r="A160" s="15">
        <f>'VOLUME (SACAS)'!A160</f>
        <v>37652</v>
      </c>
      <c r="B160" s="57">
        <f>('RECEITA CAMBIAL (US$ MIL)'!B160*1000)/'VOLUME (SACAS)'!B160</f>
        <v>40.615659390052464</v>
      </c>
      <c r="C160" s="57">
        <f>('RECEITA CAMBIAL (US$ MIL)'!C160*1000)/'VOLUME (SACAS)'!C160</f>
        <v>56.577532355714929</v>
      </c>
      <c r="D160" s="58">
        <f>('RECEITA CAMBIAL (US$ MIL)'!D160*1000)/'VOLUME (SACAS)'!D160</f>
        <v>54.299673774278091</v>
      </c>
      <c r="E160" s="57">
        <f>('RECEITA CAMBIAL (US$ MIL)'!E160*1000)/'VOLUME (SACAS)'!E160</f>
        <v>75.752268969902502</v>
      </c>
      <c r="F160" s="57">
        <f>('RECEITA CAMBIAL (US$ MIL)'!F160*1000)/'VOLUME (SACAS)'!F160</f>
        <v>74.061751046744035</v>
      </c>
      <c r="G160" s="59">
        <f>('RECEITA CAMBIAL (US$ MIL)'!G160*1000)/'VOLUME (SACAS)'!G160</f>
        <v>74.14483514124251</v>
      </c>
      <c r="H160" s="60">
        <f>('RECEITA CAMBIAL (US$ MIL)'!H160*1000)/'VOLUME (SACAS)'!H160</f>
        <v>55.970017502911986</v>
      </c>
      <c r="I160" s="14"/>
    </row>
    <row r="161" spans="1:9" ht="16.5" customHeight="1">
      <c r="A161" s="15">
        <f>'VOLUME (SACAS)'!A161</f>
        <v>37680</v>
      </c>
      <c r="B161" s="57">
        <f>('RECEITA CAMBIAL (US$ MIL)'!B161*1000)/'VOLUME (SACAS)'!B161</f>
        <v>44.257244778964228</v>
      </c>
      <c r="C161" s="57">
        <f>('RECEITA CAMBIAL (US$ MIL)'!C161*1000)/'VOLUME (SACAS)'!C161</f>
        <v>56.463913560237707</v>
      </c>
      <c r="D161" s="58">
        <f>('RECEITA CAMBIAL (US$ MIL)'!D161*1000)/'VOLUME (SACAS)'!D161</f>
        <v>54.568065066209662</v>
      </c>
      <c r="E161" s="57">
        <f>('RECEITA CAMBIAL (US$ MIL)'!E161*1000)/'VOLUME (SACAS)'!E161</f>
        <v>110.09900314541495</v>
      </c>
      <c r="F161" s="57">
        <f>('RECEITA CAMBIAL (US$ MIL)'!F161*1000)/'VOLUME (SACAS)'!F161</f>
        <v>70.342049568217774</v>
      </c>
      <c r="G161" s="59">
        <f>('RECEITA CAMBIAL (US$ MIL)'!G161*1000)/'VOLUME (SACAS)'!G161</f>
        <v>70.997471763393108</v>
      </c>
      <c r="H161" s="60">
        <f>('RECEITA CAMBIAL (US$ MIL)'!H161*1000)/'VOLUME (SACAS)'!H161</f>
        <v>56.309407734105065</v>
      </c>
      <c r="I161" s="14"/>
    </row>
    <row r="162" spans="1:9" ht="16.5" customHeight="1">
      <c r="A162" s="15">
        <f>'VOLUME (SACAS)'!A162</f>
        <v>37711</v>
      </c>
      <c r="B162" s="57">
        <f>('RECEITA CAMBIAL (US$ MIL)'!B162*1000)/'VOLUME (SACAS)'!B162</f>
        <v>43.573432501382619</v>
      </c>
      <c r="C162" s="57">
        <f>('RECEITA CAMBIAL (US$ MIL)'!C162*1000)/'VOLUME (SACAS)'!C162</f>
        <v>56.840041612042796</v>
      </c>
      <c r="D162" s="58">
        <f>('RECEITA CAMBIAL (US$ MIL)'!D162*1000)/'VOLUME (SACAS)'!D162</f>
        <v>54.749291949061764</v>
      </c>
      <c r="E162" s="57">
        <f>('RECEITA CAMBIAL (US$ MIL)'!E162*1000)/'VOLUME (SACAS)'!E162</f>
        <v>119.63856010568031</v>
      </c>
      <c r="F162" s="57">
        <f>('RECEITA CAMBIAL (US$ MIL)'!F162*1000)/'VOLUME (SACAS)'!F162</f>
        <v>71.191211164130678</v>
      </c>
      <c r="G162" s="59">
        <f>('RECEITA CAMBIAL (US$ MIL)'!G162*1000)/'VOLUME (SACAS)'!G162</f>
        <v>71.807434506625029</v>
      </c>
      <c r="H162" s="60">
        <f>('RECEITA CAMBIAL (US$ MIL)'!H162*1000)/'VOLUME (SACAS)'!H162</f>
        <v>56.763164974924337</v>
      </c>
      <c r="I162" s="14"/>
    </row>
    <row r="163" spans="1:9" ht="16.5" customHeight="1">
      <c r="A163" s="15">
        <f>'VOLUME (SACAS)'!A163</f>
        <v>37741</v>
      </c>
      <c r="B163" s="57">
        <f>('RECEITA CAMBIAL (US$ MIL)'!B163*1000)/'VOLUME (SACAS)'!B163</f>
        <v>40.896730925641428</v>
      </c>
      <c r="C163" s="57">
        <f>('RECEITA CAMBIAL (US$ MIL)'!C163*1000)/'VOLUME (SACAS)'!C163</f>
        <v>54.666886062366451</v>
      </c>
      <c r="D163" s="58">
        <f>('RECEITA CAMBIAL (US$ MIL)'!D163*1000)/'VOLUME (SACAS)'!D163</f>
        <v>52.869428971890969</v>
      </c>
      <c r="E163" s="57">
        <f>('RECEITA CAMBIAL (US$ MIL)'!E163*1000)/'VOLUME (SACAS)'!E163</f>
        <v>114.93158397890227</v>
      </c>
      <c r="F163" s="57">
        <f>('RECEITA CAMBIAL (US$ MIL)'!F163*1000)/'VOLUME (SACAS)'!F163</f>
        <v>78.635789503382455</v>
      </c>
      <c r="G163" s="59">
        <f>('RECEITA CAMBIAL (US$ MIL)'!G163*1000)/'VOLUME (SACAS)'!G163</f>
        <v>79.697587250090208</v>
      </c>
      <c r="H163" s="60">
        <f>('RECEITA CAMBIAL (US$ MIL)'!H163*1000)/'VOLUME (SACAS)'!H163</f>
        <v>55.554220258720939</v>
      </c>
      <c r="I163" s="14"/>
    </row>
    <row r="164" spans="1:9" ht="16.5" customHeight="1">
      <c r="A164" s="15">
        <f>'VOLUME (SACAS)'!A164</f>
        <v>37772</v>
      </c>
      <c r="B164" s="57">
        <f>('RECEITA CAMBIAL (US$ MIL)'!B164*1000)/'VOLUME (SACAS)'!B164</f>
        <v>41.135291334082133</v>
      </c>
      <c r="C164" s="57">
        <f>('RECEITA CAMBIAL (US$ MIL)'!C164*1000)/'VOLUME (SACAS)'!C164</f>
        <v>57.563893416176803</v>
      </c>
      <c r="D164" s="58">
        <f>('RECEITA CAMBIAL (US$ MIL)'!D164*1000)/'VOLUME (SACAS)'!D164</f>
        <v>54.770856013586119</v>
      </c>
      <c r="E164" s="57">
        <f>('RECEITA CAMBIAL (US$ MIL)'!E164*1000)/'VOLUME (SACAS)'!E164</f>
        <v>67.777390903098208</v>
      </c>
      <c r="F164" s="57">
        <f>('RECEITA CAMBIAL (US$ MIL)'!F164*1000)/'VOLUME (SACAS)'!F164</f>
        <v>75.976292945452343</v>
      </c>
      <c r="G164" s="59">
        <f>('RECEITA CAMBIAL (US$ MIL)'!G164*1000)/'VOLUME (SACAS)'!G164</f>
        <v>75.722533412351339</v>
      </c>
      <c r="H164" s="60">
        <f>('RECEITA CAMBIAL (US$ MIL)'!H164*1000)/'VOLUME (SACAS)'!H164</f>
        <v>57.318910294898828</v>
      </c>
      <c r="I164" s="14"/>
    </row>
    <row r="165" spans="1:9" ht="16.5" customHeight="1">
      <c r="A165" s="15">
        <f>'VOLUME (SACAS)'!A165</f>
        <v>37802</v>
      </c>
      <c r="B165" s="57">
        <f>('RECEITA CAMBIAL (US$ MIL)'!B165*1000)/'VOLUME (SACAS)'!B165</f>
        <v>39.133152377386743</v>
      </c>
      <c r="C165" s="57">
        <f>('RECEITA CAMBIAL (US$ MIL)'!C165*1000)/'VOLUME (SACAS)'!C165</f>
        <v>57.346372478750389</v>
      </c>
      <c r="D165" s="58">
        <f>('RECEITA CAMBIAL (US$ MIL)'!D165*1000)/'VOLUME (SACAS)'!D165</f>
        <v>54.699500670833338</v>
      </c>
      <c r="E165" s="57">
        <f>('RECEITA CAMBIAL (US$ MIL)'!E165*1000)/'VOLUME (SACAS)'!E165</f>
        <v>105.99327154772936</v>
      </c>
      <c r="F165" s="57">
        <f>('RECEITA CAMBIAL (US$ MIL)'!F165*1000)/'VOLUME (SACAS)'!F165</f>
        <v>77.446462192432023</v>
      </c>
      <c r="G165" s="59">
        <f>('RECEITA CAMBIAL (US$ MIL)'!G165*1000)/'VOLUME (SACAS)'!G165</f>
        <v>77.812894072002351</v>
      </c>
      <c r="H165" s="60">
        <f>('RECEITA CAMBIAL (US$ MIL)'!H165*1000)/'VOLUME (SACAS)'!H165</f>
        <v>57.911935832281706</v>
      </c>
      <c r="I165" s="14"/>
    </row>
    <row r="166" spans="1:9" ht="16.5" customHeight="1">
      <c r="A166" s="15">
        <f>'VOLUME (SACAS)'!A166</f>
        <v>37833</v>
      </c>
      <c r="B166" s="57">
        <f>('RECEITA CAMBIAL (US$ MIL)'!B166*1000)/'VOLUME (SACAS)'!B166</f>
        <v>38.911052786788559</v>
      </c>
      <c r="C166" s="57">
        <f>('RECEITA CAMBIAL (US$ MIL)'!C166*1000)/'VOLUME (SACAS)'!C166</f>
        <v>56.837621410019032</v>
      </c>
      <c r="D166" s="58">
        <f>('RECEITA CAMBIAL (US$ MIL)'!D166*1000)/'VOLUME (SACAS)'!D166</f>
        <v>54.195026368447138</v>
      </c>
      <c r="E166" s="57">
        <f>('RECEITA CAMBIAL (US$ MIL)'!E166*1000)/'VOLUME (SACAS)'!E166</f>
        <v>83.119797346551962</v>
      </c>
      <c r="F166" s="57">
        <f>('RECEITA CAMBIAL (US$ MIL)'!F166*1000)/'VOLUME (SACAS)'!F166</f>
        <v>80.539200202274216</v>
      </c>
      <c r="G166" s="59">
        <f>('RECEITA CAMBIAL (US$ MIL)'!G166*1000)/'VOLUME (SACAS)'!G166</f>
        <v>80.608058555476333</v>
      </c>
      <c r="H166" s="60">
        <f>('RECEITA CAMBIAL (US$ MIL)'!H166*1000)/'VOLUME (SACAS)'!H166</f>
        <v>57.970599719897237</v>
      </c>
      <c r="I166" s="14"/>
    </row>
    <row r="167" spans="1:9" ht="16.5" customHeight="1">
      <c r="A167" s="15">
        <f>'VOLUME (SACAS)'!A167</f>
        <v>37864</v>
      </c>
      <c r="B167" s="57">
        <f>('RECEITA CAMBIAL (US$ MIL)'!B167*1000)/'VOLUME (SACAS)'!B167</f>
        <v>40.308417345485978</v>
      </c>
      <c r="C167" s="57">
        <f>('RECEITA CAMBIAL (US$ MIL)'!C167*1000)/'VOLUME (SACAS)'!C167</f>
        <v>58.395121635879072</v>
      </c>
      <c r="D167" s="58">
        <f>('RECEITA CAMBIAL (US$ MIL)'!D167*1000)/'VOLUME (SACAS)'!D167</f>
        <v>55.869607541920608</v>
      </c>
      <c r="E167" s="57">
        <f>('RECEITA CAMBIAL (US$ MIL)'!E167*1000)/'VOLUME (SACAS)'!E167</f>
        <v>143.85812868632706</v>
      </c>
      <c r="F167" s="57">
        <f>('RECEITA CAMBIAL (US$ MIL)'!F167*1000)/'VOLUME (SACAS)'!F167</f>
        <v>82.161561741328285</v>
      </c>
      <c r="G167" s="59">
        <f>('RECEITA CAMBIAL (US$ MIL)'!G167*1000)/'VOLUME (SACAS)'!G167</f>
        <v>83.235857861100882</v>
      </c>
      <c r="H167" s="60">
        <f>('RECEITA CAMBIAL (US$ MIL)'!H167*1000)/'VOLUME (SACAS)'!H167</f>
        <v>58.90784044293823</v>
      </c>
      <c r="I167" s="14"/>
    </row>
    <row r="168" spans="1:9" ht="16.5" customHeight="1">
      <c r="A168" s="15">
        <f>'VOLUME (SACAS)'!A168</f>
        <v>37894</v>
      </c>
      <c r="B168" s="57">
        <f>('RECEITA CAMBIAL (US$ MIL)'!B168*1000)/'VOLUME (SACAS)'!B168</f>
        <v>44.251494782831202</v>
      </c>
      <c r="C168" s="57">
        <f>('RECEITA CAMBIAL (US$ MIL)'!C168*1000)/'VOLUME (SACAS)'!C168</f>
        <v>61.078555171151429</v>
      </c>
      <c r="D168" s="58">
        <f>('RECEITA CAMBIAL (US$ MIL)'!D168*1000)/'VOLUME (SACAS)'!D168</f>
        <v>59.51653394997512</v>
      </c>
      <c r="E168" s="57">
        <f>('RECEITA CAMBIAL (US$ MIL)'!E168*1000)/'VOLUME (SACAS)'!E168</f>
        <v>82.925392843969007</v>
      </c>
      <c r="F168" s="57">
        <f>('RECEITA CAMBIAL (US$ MIL)'!F168*1000)/'VOLUME (SACAS)'!F168</f>
        <v>82.633683839740527</v>
      </c>
      <c r="G168" s="59">
        <f>('RECEITA CAMBIAL (US$ MIL)'!G168*1000)/'VOLUME (SACAS)'!G168</f>
        <v>82.643399161363419</v>
      </c>
      <c r="H168" s="60">
        <f>('RECEITA CAMBIAL (US$ MIL)'!H168*1000)/'VOLUME (SACAS)'!H168</f>
        <v>61.759773112866412</v>
      </c>
      <c r="I168" s="14"/>
    </row>
    <row r="169" spans="1:9" ht="16.5" customHeight="1">
      <c r="A169" s="15">
        <f>'VOLUME (SACAS)'!A169</f>
        <v>37925</v>
      </c>
      <c r="B169" s="57">
        <f>('RECEITA CAMBIAL (US$ MIL)'!B169*1000)/'VOLUME (SACAS)'!B169</f>
        <v>44.911259908123377</v>
      </c>
      <c r="C169" s="57">
        <f>('RECEITA CAMBIAL (US$ MIL)'!C169*1000)/'VOLUME (SACAS)'!C169</f>
        <v>63.579698168031051</v>
      </c>
      <c r="D169" s="58">
        <f>('RECEITA CAMBIAL (US$ MIL)'!D169*1000)/'VOLUME (SACAS)'!D169</f>
        <v>62.022751833408613</v>
      </c>
      <c r="E169" s="57">
        <f>('RECEITA CAMBIAL (US$ MIL)'!E169*1000)/'VOLUME (SACAS)'!E169</f>
        <v>120.45190630048467</v>
      </c>
      <c r="F169" s="57">
        <f>('RECEITA CAMBIAL (US$ MIL)'!F169*1000)/'VOLUME (SACAS)'!F169</f>
        <v>88.457405992067962</v>
      </c>
      <c r="G169" s="59">
        <f>('RECEITA CAMBIAL (US$ MIL)'!G169*1000)/'VOLUME (SACAS)'!G169</f>
        <v>88.8735695229187</v>
      </c>
      <c r="H169" s="60">
        <f>('RECEITA CAMBIAL (US$ MIL)'!H169*1000)/'VOLUME (SACAS)'!H169</f>
        <v>64.754142125590747</v>
      </c>
      <c r="I169" s="14"/>
    </row>
    <row r="170" spans="1:9" ht="16.5" customHeight="1">
      <c r="A170" s="15">
        <f>'VOLUME (SACAS)'!A170</f>
        <v>37955</v>
      </c>
      <c r="B170" s="57">
        <f>('RECEITA CAMBIAL (US$ MIL)'!B170*1000)/'VOLUME (SACAS)'!B170</f>
        <v>46.815142912711991</v>
      </c>
      <c r="C170" s="57">
        <f>('RECEITA CAMBIAL (US$ MIL)'!C170*1000)/'VOLUME (SACAS)'!C170</f>
        <v>62.60083285053404</v>
      </c>
      <c r="D170" s="58">
        <f>('RECEITA CAMBIAL (US$ MIL)'!D170*1000)/'VOLUME (SACAS)'!D170</f>
        <v>61.505718443767172</v>
      </c>
      <c r="E170" s="57">
        <f>('RECEITA CAMBIAL (US$ MIL)'!E170*1000)/'VOLUME (SACAS)'!E170</f>
        <v>146.44009174311927</v>
      </c>
      <c r="F170" s="57">
        <f>('RECEITA CAMBIAL (US$ MIL)'!F170*1000)/'VOLUME (SACAS)'!F170</f>
        <v>83.09938991871114</v>
      </c>
      <c r="G170" s="59">
        <f>('RECEITA CAMBIAL (US$ MIL)'!G170*1000)/'VOLUME (SACAS)'!G170</f>
        <v>83.631591351435191</v>
      </c>
      <c r="H170" s="60">
        <f>('RECEITA CAMBIAL (US$ MIL)'!H170*1000)/'VOLUME (SACAS)'!H170</f>
        <v>64.57455742139858</v>
      </c>
      <c r="I170" s="14"/>
    </row>
    <row r="171" spans="1:9" ht="16.5" customHeight="1">
      <c r="A171" s="15">
        <f>'VOLUME (SACAS)'!A171</f>
        <v>37986</v>
      </c>
      <c r="B171" s="57">
        <f>('RECEITA CAMBIAL (US$ MIL)'!B171*1000)/'VOLUME (SACAS)'!B171</f>
        <v>47.34046046903719</v>
      </c>
      <c r="C171" s="57">
        <f>('RECEITA CAMBIAL (US$ MIL)'!C171*1000)/'VOLUME (SACAS)'!C171</f>
        <v>64.203220115317976</v>
      </c>
      <c r="D171" s="58">
        <f>('RECEITA CAMBIAL (US$ MIL)'!D171*1000)/'VOLUME (SACAS)'!D171</f>
        <v>63.631510753816684</v>
      </c>
      <c r="E171" s="57">
        <f>('RECEITA CAMBIAL (US$ MIL)'!E171*1000)/'VOLUME (SACAS)'!E171</f>
        <v>256.13042015903716</v>
      </c>
      <c r="F171" s="57">
        <f>('RECEITA CAMBIAL (US$ MIL)'!F171*1000)/'VOLUME (SACAS)'!F171</f>
        <v>82.918182732949504</v>
      </c>
      <c r="G171" s="59">
        <f>('RECEITA CAMBIAL (US$ MIL)'!G171*1000)/'VOLUME (SACAS)'!G171</f>
        <v>88.725534843817883</v>
      </c>
      <c r="H171" s="60">
        <f>('RECEITA CAMBIAL (US$ MIL)'!H171*1000)/'VOLUME (SACAS)'!H171</f>
        <v>66.519388195189038</v>
      </c>
      <c r="I171" s="14"/>
    </row>
    <row r="172" spans="1:9" ht="16.5" customHeight="1">
      <c r="A172" s="15">
        <f>'VOLUME (SACAS)'!A172</f>
        <v>38017</v>
      </c>
      <c r="B172" s="57">
        <f>('RECEITA CAMBIAL (US$ MIL)'!B172*1000)/'VOLUME (SACAS)'!B172</f>
        <v>49.839117805271655</v>
      </c>
      <c r="C172" s="57">
        <f>('RECEITA CAMBIAL (US$ MIL)'!C172*1000)/'VOLUME (SACAS)'!C172</f>
        <v>64.351191432211067</v>
      </c>
      <c r="D172" s="58">
        <f>('RECEITA CAMBIAL (US$ MIL)'!D172*1000)/'VOLUME (SACAS)'!D172</f>
        <v>64.003507847073351</v>
      </c>
      <c r="E172" s="57">
        <f>('RECEITA CAMBIAL (US$ MIL)'!E172*1000)/'VOLUME (SACAS)'!E172</f>
        <v>146.81440016778524</v>
      </c>
      <c r="F172" s="57">
        <f>('RECEITA CAMBIAL (US$ MIL)'!F172*1000)/'VOLUME (SACAS)'!F172</f>
        <v>90.061481717036997</v>
      </c>
      <c r="G172" s="59">
        <f>('RECEITA CAMBIAL (US$ MIL)'!G172*1000)/'VOLUME (SACAS)'!G172</f>
        <v>90.73215001291743</v>
      </c>
      <c r="H172" s="60">
        <f>('RECEITA CAMBIAL (US$ MIL)'!H172*1000)/'VOLUME (SACAS)'!H172</f>
        <v>66.948120287083739</v>
      </c>
      <c r="I172" s="14"/>
    </row>
    <row r="173" spans="1:9" ht="16.5" customHeight="1">
      <c r="A173" s="15">
        <f>'VOLUME (SACAS)'!A173</f>
        <v>38046</v>
      </c>
      <c r="B173" s="57">
        <f>('RECEITA CAMBIAL (US$ MIL)'!B173*1000)/'VOLUME (SACAS)'!B173</f>
        <v>51.81612095815165</v>
      </c>
      <c r="C173" s="57">
        <f>('RECEITA CAMBIAL (US$ MIL)'!C173*1000)/'VOLUME (SACAS)'!C173</f>
        <v>67.622475282845414</v>
      </c>
      <c r="D173" s="58">
        <f>('RECEITA CAMBIAL (US$ MIL)'!D173*1000)/'VOLUME (SACAS)'!D173</f>
        <v>67.223857952691361</v>
      </c>
      <c r="E173" s="57">
        <f>('RECEITA CAMBIAL (US$ MIL)'!E173*1000)/'VOLUME (SACAS)'!E173</f>
        <v>133.05305943577102</v>
      </c>
      <c r="F173" s="57">
        <f>('RECEITA CAMBIAL (US$ MIL)'!F173*1000)/'VOLUME (SACAS)'!F173</f>
        <v>93.785871622763764</v>
      </c>
      <c r="G173" s="59">
        <f>('RECEITA CAMBIAL (US$ MIL)'!G173*1000)/'VOLUME (SACAS)'!G173</f>
        <v>94.676313206671168</v>
      </c>
      <c r="H173" s="60">
        <f>('RECEITA CAMBIAL (US$ MIL)'!H173*1000)/'VOLUME (SACAS)'!H173</f>
        <v>70.054497886472305</v>
      </c>
      <c r="I173" s="14"/>
    </row>
    <row r="174" spans="1:9" ht="16.5" customHeight="1">
      <c r="A174" s="15">
        <f>'VOLUME (SACAS)'!A174</f>
        <v>38077</v>
      </c>
      <c r="B174" s="57">
        <f>('RECEITA CAMBIAL (US$ MIL)'!B174*1000)/'VOLUME (SACAS)'!B174</f>
        <v>52.622224207153117</v>
      </c>
      <c r="C174" s="57">
        <f>('RECEITA CAMBIAL (US$ MIL)'!C174*1000)/'VOLUME (SACAS)'!C174</f>
        <v>71.900170791738972</v>
      </c>
      <c r="D174" s="58">
        <f>('RECEITA CAMBIAL (US$ MIL)'!D174*1000)/'VOLUME (SACAS)'!D174</f>
        <v>71.41154056000758</v>
      </c>
      <c r="E174" s="57">
        <f>('RECEITA CAMBIAL (US$ MIL)'!E174*1000)/'VOLUME (SACAS)'!E174</f>
        <v>193.16222241559345</v>
      </c>
      <c r="F174" s="57">
        <f>('RECEITA CAMBIAL (US$ MIL)'!F174*1000)/'VOLUME (SACAS)'!F174</f>
        <v>90.056956908313325</v>
      </c>
      <c r="G174" s="59">
        <f>('RECEITA CAMBIAL (US$ MIL)'!G174*1000)/'VOLUME (SACAS)'!G174</f>
        <v>91.954171938223155</v>
      </c>
      <c r="H174" s="60">
        <f>('RECEITA CAMBIAL (US$ MIL)'!H174*1000)/'VOLUME (SACAS)'!H174</f>
        <v>74.025053075431416</v>
      </c>
      <c r="I174" s="14"/>
    </row>
    <row r="175" spans="1:9" ht="16.5" customHeight="1">
      <c r="A175" s="15">
        <f>'VOLUME (SACAS)'!A175</f>
        <v>38107</v>
      </c>
      <c r="B175" s="57">
        <f>('RECEITA CAMBIAL (US$ MIL)'!B175*1000)/'VOLUME (SACAS)'!B175</f>
        <v>50.146124608401003</v>
      </c>
      <c r="C175" s="57">
        <f>('RECEITA CAMBIAL (US$ MIL)'!C175*1000)/'VOLUME (SACAS)'!C175</f>
        <v>73.56233035834417</v>
      </c>
      <c r="D175" s="58">
        <f>('RECEITA CAMBIAL (US$ MIL)'!D175*1000)/'VOLUME (SACAS)'!D175</f>
        <v>73.088975810964683</v>
      </c>
      <c r="E175" s="57">
        <f>('RECEITA CAMBIAL (US$ MIL)'!E175*1000)/'VOLUME (SACAS)'!E175</f>
        <v>140.92591075156577</v>
      </c>
      <c r="F175" s="57">
        <f>('RECEITA CAMBIAL (US$ MIL)'!F175*1000)/'VOLUME (SACAS)'!F175</f>
        <v>94.43198363510453</v>
      </c>
      <c r="G175" s="59">
        <f>('RECEITA CAMBIAL (US$ MIL)'!G175*1000)/'VOLUME (SACAS)'!G175</f>
        <v>95.043874127817091</v>
      </c>
      <c r="H175" s="60">
        <f>('RECEITA CAMBIAL (US$ MIL)'!H175*1000)/'VOLUME (SACAS)'!H175</f>
        <v>76.565783266868351</v>
      </c>
      <c r="I175" s="14"/>
    </row>
    <row r="176" spans="1:9" ht="16.5" customHeight="1">
      <c r="A176" s="15">
        <f>'VOLUME (SACAS)'!A176</f>
        <v>38138</v>
      </c>
      <c r="B176" s="57">
        <f>('RECEITA CAMBIAL (US$ MIL)'!B176*1000)/'VOLUME (SACAS)'!B176</f>
        <v>50.517251321741973</v>
      </c>
      <c r="C176" s="57">
        <f>('RECEITA CAMBIAL (US$ MIL)'!C176*1000)/'VOLUME (SACAS)'!C176</f>
        <v>74.682849833602305</v>
      </c>
      <c r="D176" s="58">
        <f>('RECEITA CAMBIAL (US$ MIL)'!D176*1000)/'VOLUME (SACAS)'!D176</f>
        <v>73.922434947904009</v>
      </c>
      <c r="E176" s="57">
        <f>('RECEITA CAMBIAL (US$ MIL)'!E176*1000)/'VOLUME (SACAS)'!E176</f>
        <v>121.84364123581338</v>
      </c>
      <c r="F176" s="57">
        <f>('RECEITA CAMBIAL (US$ MIL)'!F176*1000)/'VOLUME (SACAS)'!F176</f>
        <v>90.309614684363794</v>
      </c>
      <c r="G176" s="59">
        <f>('RECEITA CAMBIAL (US$ MIL)'!G176*1000)/'VOLUME (SACAS)'!G176</f>
        <v>90.631495520000414</v>
      </c>
      <c r="H176" s="60">
        <f>('RECEITA CAMBIAL (US$ MIL)'!H176*1000)/'VOLUME (SACAS)'!H176</f>
        <v>76.443111691618114</v>
      </c>
      <c r="I176" s="14"/>
    </row>
    <row r="177" spans="1:9" ht="16.5" customHeight="1">
      <c r="A177" s="15">
        <f>'VOLUME (SACAS)'!A177</f>
        <v>38168</v>
      </c>
      <c r="B177" s="57">
        <f>('RECEITA CAMBIAL (US$ MIL)'!B177*1000)/'VOLUME (SACAS)'!B177</f>
        <v>49.020353815902666</v>
      </c>
      <c r="C177" s="57">
        <f>('RECEITA CAMBIAL (US$ MIL)'!C177*1000)/'VOLUME (SACAS)'!C177</f>
        <v>75.356801225753529</v>
      </c>
      <c r="D177" s="58">
        <f>('RECEITA CAMBIAL (US$ MIL)'!D177*1000)/'VOLUME (SACAS)'!D177</f>
        <v>74.153476199620854</v>
      </c>
      <c r="E177" s="57">
        <f>('RECEITA CAMBIAL (US$ MIL)'!E177*1000)/'VOLUME (SACAS)'!E177</f>
        <v>102.55420573827851</v>
      </c>
      <c r="F177" s="57">
        <f>('RECEITA CAMBIAL (US$ MIL)'!F177*1000)/'VOLUME (SACAS)'!F177</f>
        <v>90.127449149231737</v>
      </c>
      <c r="G177" s="59">
        <f>('RECEITA CAMBIAL (US$ MIL)'!G177*1000)/'VOLUME (SACAS)'!G177</f>
        <v>90.190621916797966</v>
      </c>
      <c r="H177" s="60">
        <f>('RECEITA CAMBIAL (US$ MIL)'!H177*1000)/'VOLUME (SACAS)'!H177</f>
        <v>76.339724440622959</v>
      </c>
      <c r="I177" s="14"/>
    </row>
    <row r="178" spans="1:9" ht="16.5" customHeight="1">
      <c r="A178" s="15">
        <f>'VOLUME (SACAS)'!A178</f>
        <v>38199</v>
      </c>
      <c r="B178" s="57">
        <f>('RECEITA CAMBIAL (US$ MIL)'!B178*1000)/'VOLUME (SACAS)'!B178</f>
        <v>48.006017850839598</v>
      </c>
      <c r="C178" s="57">
        <f>('RECEITA CAMBIAL (US$ MIL)'!C178*1000)/'VOLUME (SACAS)'!C178</f>
        <v>79.638829443005136</v>
      </c>
      <c r="D178" s="58">
        <f>('RECEITA CAMBIAL (US$ MIL)'!D178*1000)/'VOLUME (SACAS)'!D178</f>
        <v>77.775870952222562</v>
      </c>
      <c r="E178" s="57">
        <f>('RECEITA CAMBIAL (US$ MIL)'!E178*1000)/'VOLUME (SACAS)'!E178</f>
        <v>130.93540493569691</v>
      </c>
      <c r="F178" s="57">
        <f>('RECEITA CAMBIAL (US$ MIL)'!F178*1000)/'VOLUME (SACAS)'!F178</f>
        <v>90.133967995532444</v>
      </c>
      <c r="G178" s="59">
        <f>('RECEITA CAMBIAL (US$ MIL)'!G178*1000)/'VOLUME (SACAS)'!G178</f>
        <v>90.513837166715348</v>
      </c>
      <c r="H178" s="60">
        <f>('RECEITA CAMBIAL (US$ MIL)'!H178*1000)/'VOLUME (SACAS)'!H178</f>
        <v>79.751243369123443</v>
      </c>
      <c r="I178" s="14"/>
    </row>
    <row r="179" spans="1:9" ht="16.5" customHeight="1">
      <c r="A179" s="15">
        <f>'VOLUME (SACAS)'!A179</f>
        <v>38230</v>
      </c>
      <c r="B179" s="57">
        <f>('RECEITA CAMBIAL (US$ MIL)'!B179*1000)/'VOLUME (SACAS)'!B179</f>
        <v>43.711856243314699</v>
      </c>
      <c r="C179" s="57">
        <f>('RECEITA CAMBIAL (US$ MIL)'!C179*1000)/'VOLUME (SACAS)'!C179</f>
        <v>74.138216681947995</v>
      </c>
      <c r="D179" s="58">
        <f>('RECEITA CAMBIAL (US$ MIL)'!D179*1000)/'VOLUME (SACAS)'!D179</f>
        <v>72.686131969022227</v>
      </c>
      <c r="E179" s="57">
        <f>('RECEITA CAMBIAL (US$ MIL)'!E179*1000)/'VOLUME (SACAS)'!E179</f>
        <v>135.08264222503161</v>
      </c>
      <c r="F179" s="57">
        <f>('RECEITA CAMBIAL (US$ MIL)'!F179*1000)/'VOLUME (SACAS)'!F179</f>
        <v>88.094775460475873</v>
      </c>
      <c r="G179" s="59">
        <f>('RECEITA CAMBIAL (US$ MIL)'!G179*1000)/'VOLUME (SACAS)'!G179</f>
        <v>88.460500382226996</v>
      </c>
      <c r="H179" s="60">
        <f>('RECEITA CAMBIAL (US$ MIL)'!H179*1000)/'VOLUME (SACAS)'!H179</f>
        <v>74.705707192712111</v>
      </c>
      <c r="I179" s="14"/>
    </row>
    <row r="180" spans="1:9" ht="16.5" customHeight="1">
      <c r="A180" s="15">
        <f>'VOLUME (SACAS)'!A180</f>
        <v>38260</v>
      </c>
      <c r="B180" s="57">
        <f>('RECEITA CAMBIAL (US$ MIL)'!B180*1000)/'VOLUME (SACAS)'!B180</f>
        <v>46.516162330852723</v>
      </c>
      <c r="C180" s="57">
        <f>('RECEITA CAMBIAL (US$ MIL)'!C180*1000)/'VOLUME (SACAS)'!C180</f>
        <v>73.699557981437636</v>
      </c>
      <c r="D180" s="58">
        <f>('RECEITA CAMBIAL (US$ MIL)'!D180*1000)/'VOLUME (SACAS)'!D180</f>
        <v>72.670346523665103</v>
      </c>
      <c r="E180" s="57">
        <f>('RECEITA CAMBIAL (US$ MIL)'!E180*1000)/'VOLUME (SACAS)'!E180</f>
        <v>216.50069393718044</v>
      </c>
      <c r="F180" s="57">
        <f>('RECEITA CAMBIAL (US$ MIL)'!F180*1000)/'VOLUME (SACAS)'!F180</f>
        <v>90.912570767491673</v>
      </c>
      <c r="G180" s="59">
        <f>('RECEITA CAMBIAL (US$ MIL)'!G180*1000)/'VOLUME (SACAS)'!G180</f>
        <v>91.613109744315324</v>
      </c>
      <c r="H180" s="60">
        <f>('RECEITA CAMBIAL (US$ MIL)'!H180*1000)/'VOLUME (SACAS)'!H180</f>
        <v>74.660648289899754</v>
      </c>
      <c r="I180" s="14"/>
    </row>
    <row r="181" spans="1:9" ht="16.5" customHeight="1">
      <c r="A181" s="15">
        <f>'VOLUME (SACAS)'!A181</f>
        <v>38291</v>
      </c>
      <c r="B181" s="57">
        <f>('RECEITA CAMBIAL (US$ MIL)'!B181*1000)/'VOLUME (SACAS)'!B181</f>
        <v>49.091481807399475</v>
      </c>
      <c r="C181" s="57">
        <f>('RECEITA CAMBIAL (US$ MIL)'!C181*1000)/'VOLUME (SACAS)'!C181</f>
        <v>76.925066419514778</v>
      </c>
      <c r="D181" s="58">
        <f>('RECEITA CAMBIAL (US$ MIL)'!D181*1000)/'VOLUME (SACAS)'!D181</f>
        <v>76.301901288798121</v>
      </c>
      <c r="E181" s="57">
        <f>('RECEITA CAMBIAL (US$ MIL)'!E181*1000)/'VOLUME (SACAS)'!E181</f>
        <v>232.44622263053131</v>
      </c>
      <c r="F181" s="57">
        <f>('RECEITA CAMBIAL (US$ MIL)'!F181*1000)/'VOLUME (SACAS)'!F181</f>
        <v>94.390205944735385</v>
      </c>
      <c r="G181" s="59">
        <f>('RECEITA CAMBIAL (US$ MIL)'!G181*1000)/'VOLUME (SACAS)'!G181</f>
        <v>98.29960543765759</v>
      </c>
      <c r="H181" s="60">
        <f>('RECEITA CAMBIAL (US$ MIL)'!H181*1000)/'VOLUME (SACAS)'!H181</f>
        <v>78.279505923482219</v>
      </c>
      <c r="I181" s="14"/>
    </row>
    <row r="182" spans="1:9" ht="16.5" customHeight="1">
      <c r="A182" s="15">
        <f>'VOLUME (SACAS)'!A182</f>
        <v>38321</v>
      </c>
      <c r="B182" s="57">
        <f>('RECEITA CAMBIAL (US$ MIL)'!B182*1000)/'VOLUME (SACAS)'!B182</f>
        <v>50.892157403691819</v>
      </c>
      <c r="C182" s="57">
        <f>('RECEITA CAMBIAL (US$ MIL)'!C182*1000)/'VOLUME (SACAS)'!C182</f>
        <v>78.838841180587394</v>
      </c>
      <c r="D182" s="58">
        <f>('RECEITA CAMBIAL (US$ MIL)'!D182*1000)/'VOLUME (SACAS)'!D182</f>
        <v>78.358317306386169</v>
      </c>
      <c r="E182" s="57">
        <f>('RECEITA CAMBIAL (US$ MIL)'!E182*1000)/'VOLUME (SACAS)'!E182</f>
        <v>162.34225746268658</v>
      </c>
      <c r="F182" s="57">
        <f>('RECEITA CAMBIAL (US$ MIL)'!F182*1000)/'VOLUME (SACAS)'!F182</f>
        <v>83.878956397696882</v>
      </c>
      <c r="G182" s="59">
        <f>('RECEITA CAMBIAL (US$ MIL)'!G182*1000)/'VOLUME (SACAS)'!G182</f>
        <v>84.38130377644174</v>
      </c>
      <c r="H182" s="60">
        <f>('RECEITA CAMBIAL (US$ MIL)'!H182*1000)/'VOLUME (SACAS)'!H182</f>
        <v>78.946911694171661</v>
      </c>
      <c r="I182" s="14"/>
    </row>
    <row r="183" spans="1:9" ht="16.5" customHeight="1">
      <c r="A183" s="15">
        <f>'VOLUME (SACAS)'!A183</f>
        <v>38352</v>
      </c>
      <c r="B183" s="57">
        <f>('RECEITA CAMBIAL (US$ MIL)'!B183*1000)/'VOLUME (SACAS)'!B183</f>
        <v>51.412529003912958</v>
      </c>
      <c r="C183" s="57">
        <f>('RECEITA CAMBIAL (US$ MIL)'!C183*1000)/'VOLUME (SACAS)'!C183</f>
        <v>84.385339098620207</v>
      </c>
      <c r="D183" s="58">
        <f>('RECEITA CAMBIAL (US$ MIL)'!D183*1000)/'VOLUME (SACAS)'!D183</f>
        <v>83.617548036403008</v>
      </c>
      <c r="E183" s="57">
        <f>('RECEITA CAMBIAL (US$ MIL)'!E183*1000)/'VOLUME (SACAS)'!E183</f>
        <v>176.56047115675022</v>
      </c>
      <c r="F183" s="57">
        <f>('RECEITA CAMBIAL (US$ MIL)'!F183*1000)/'VOLUME (SACAS)'!F183</f>
        <v>90.168546807824043</v>
      </c>
      <c r="G183" s="59">
        <f>('RECEITA CAMBIAL (US$ MIL)'!G183*1000)/'VOLUME (SACAS)'!G183</f>
        <v>91.053889007846479</v>
      </c>
      <c r="H183" s="60">
        <f>('RECEITA CAMBIAL (US$ MIL)'!H183*1000)/'VOLUME (SACAS)'!H183</f>
        <v>84.467900737298109</v>
      </c>
      <c r="I183" s="14"/>
    </row>
    <row r="184" spans="1:9" ht="16.5" customHeight="1">
      <c r="A184" s="15">
        <f>'VOLUME (SACAS)'!A184</f>
        <v>38383</v>
      </c>
      <c r="B184" s="57">
        <f>('RECEITA CAMBIAL (US$ MIL)'!B184*1000)/'VOLUME (SACAS)'!B184</f>
        <v>52.775354893410857</v>
      </c>
      <c r="C184" s="57">
        <f>('RECEITA CAMBIAL (US$ MIL)'!C184*1000)/'VOLUME (SACAS)'!C184</f>
        <v>91.681074188289386</v>
      </c>
      <c r="D184" s="58">
        <f>('RECEITA CAMBIAL (US$ MIL)'!D184*1000)/'VOLUME (SACAS)'!D184</f>
        <v>91.359309987137664</v>
      </c>
      <c r="E184" s="57">
        <f>('RECEITA CAMBIAL (US$ MIL)'!E184*1000)/'VOLUME (SACAS)'!E184</f>
        <v>198.32262182077491</v>
      </c>
      <c r="F184" s="57">
        <f>('RECEITA CAMBIAL (US$ MIL)'!F184*1000)/'VOLUME (SACAS)'!F184</f>
        <v>92.452355142948292</v>
      </c>
      <c r="G184" s="59">
        <f>('RECEITA CAMBIAL (US$ MIL)'!G184*1000)/'VOLUME (SACAS)'!G184</f>
        <v>94.108467869995323</v>
      </c>
      <c r="H184" s="60">
        <f>('RECEITA CAMBIAL (US$ MIL)'!H184*1000)/'VOLUME (SACAS)'!H184</f>
        <v>91.685670967366278</v>
      </c>
      <c r="I184" s="14"/>
    </row>
    <row r="185" spans="1:9" ht="16.5" customHeight="1">
      <c r="A185" s="15">
        <f>'VOLUME (SACAS)'!A185</f>
        <v>38411</v>
      </c>
      <c r="B185" s="57">
        <f>('RECEITA CAMBIAL (US$ MIL)'!B185*1000)/'VOLUME (SACAS)'!B185</f>
        <v>56.080693231097982</v>
      </c>
      <c r="C185" s="57">
        <f>('RECEITA CAMBIAL (US$ MIL)'!C185*1000)/'VOLUME (SACAS)'!C185</f>
        <v>97.466946546995402</v>
      </c>
      <c r="D185" s="58">
        <f>('RECEITA CAMBIAL (US$ MIL)'!D185*1000)/'VOLUME (SACAS)'!D185</f>
        <v>96.626983925827801</v>
      </c>
      <c r="E185" s="57">
        <f>('RECEITA CAMBIAL (US$ MIL)'!E185*1000)/'VOLUME (SACAS)'!E185</f>
        <v>196.72673531026908</v>
      </c>
      <c r="F185" s="57">
        <f>('RECEITA CAMBIAL (US$ MIL)'!F185*1000)/'VOLUME (SACAS)'!F185</f>
        <v>100.47838082329395</v>
      </c>
      <c r="G185" s="59">
        <f>('RECEITA CAMBIAL (US$ MIL)'!G185*1000)/'VOLUME (SACAS)'!G185</f>
        <v>101.87003383488347</v>
      </c>
      <c r="H185" s="60">
        <f>('RECEITA CAMBIAL (US$ MIL)'!H185*1000)/'VOLUME (SACAS)'!H185</f>
        <v>97.35269152296226</v>
      </c>
      <c r="I185" s="14"/>
    </row>
    <row r="186" spans="1:9" ht="16.5" customHeight="1">
      <c r="A186" s="15">
        <f>'VOLUME (SACAS)'!A186</f>
        <v>38442</v>
      </c>
      <c r="B186" s="57">
        <f>('RECEITA CAMBIAL (US$ MIL)'!B186*1000)/'VOLUME (SACAS)'!B186</f>
        <v>58.783082748469397</v>
      </c>
      <c r="C186" s="57">
        <f>('RECEITA CAMBIAL (US$ MIL)'!C186*1000)/'VOLUME (SACAS)'!C186</f>
        <v>109.6203019447872</v>
      </c>
      <c r="D186" s="58">
        <f>('RECEITA CAMBIAL (US$ MIL)'!D186*1000)/'VOLUME (SACAS)'!D186</f>
        <v>108.66678842178085</v>
      </c>
      <c r="E186" s="57">
        <f>('RECEITA CAMBIAL (US$ MIL)'!E186*1000)/'VOLUME (SACAS)'!E186</f>
        <v>332.33878310086919</v>
      </c>
      <c r="F186" s="57">
        <f>('RECEITA CAMBIAL (US$ MIL)'!F186*1000)/'VOLUME (SACAS)'!F186</f>
        <v>99.168189793201648</v>
      </c>
      <c r="G186" s="59">
        <f>('RECEITA CAMBIAL (US$ MIL)'!G186*1000)/'VOLUME (SACAS)'!G186</f>
        <v>102.76939897674774</v>
      </c>
      <c r="H186" s="60">
        <f>('RECEITA CAMBIAL (US$ MIL)'!H186*1000)/'VOLUME (SACAS)'!H186</f>
        <v>107.99683949071941</v>
      </c>
      <c r="I186" s="14"/>
    </row>
    <row r="187" spans="1:9" ht="16.5" customHeight="1">
      <c r="A187" s="15">
        <f>'VOLUME (SACAS)'!A187</f>
        <v>38472</v>
      </c>
      <c r="B187" s="57">
        <f>('RECEITA CAMBIAL (US$ MIL)'!B187*1000)/'VOLUME (SACAS)'!B187</f>
        <v>60.832391858095583</v>
      </c>
      <c r="C187" s="57">
        <f>('RECEITA CAMBIAL (US$ MIL)'!C187*1000)/'VOLUME (SACAS)'!C187</f>
        <v>121.26309558553577</v>
      </c>
      <c r="D187" s="58">
        <f>('RECEITA CAMBIAL (US$ MIL)'!D187*1000)/'VOLUME (SACAS)'!D187</f>
        <v>119.7842245395032</v>
      </c>
      <c r="E187" s="57">
        <f>('RECEITA CAMBIAL (US$ MIL)'!E187*1000)/'VOLUME (SACAS)'!E187</f>
        <v>161.87464047252183</v>
      </c>
      <c r="F187" s="57">
        <f>('RECEITA CAMBIAL (US$ MIL)'!F187*1000)/'VOLUME (SACAS)'!F187</f>
        <v>103.06133937770701</v>
      </c>
      <c r="G187" s="59">
        <f>('RECEITA CAMBIAL (US$ MIL)'!G187*1000)/'VOLUME (SACAS)'!G187</f>
        <v>103.91217626794</v>
      </c>
      <c r="H187" s="60">
        <f>('RECEITA CAMBIAL (US$ MIL)'!H187*1000)/'VOLUME (SACAS)'!H187</f>
        <v>117.68357739691915</v>
      </c>
      <c r="I187" s="14"/>
    </row>
    <row r="188" spans="1:9" ht="16.5" customHeight="1">
      <c r="A188" s="15">
        <f>'VOLUME (SACAS)'!A188</f>
        <v>38503</v>
      </c>
      <c r="B188" s="57">
        <f>('RECEITA CAMBIAL (US$ MIL)'!B188*1000)/'VOLUME (SACAS)'!B188</f>
        <v>63.442327179849244</v>
      </c>
      <c r="C188" s="57">
        <f>('RECEITA CAMBIAL (US$ MIL)'!C188*1000)/'VOLUME (SACAS)'!C188</f>
        <v>121.31871889712322</v>
      </c>
      <c r="D188" s="58">
        <f>('RECEITA CAMBIAL (US$ MIL)'!D188*1000)/'VOLUME (SACAS)'!D188</f>
        <v>118.37841383122711</v>
      </c>
      <c r="E188" s="57">
        <f>('RECEITA CAMBIAL (US$ MIL)'!E188*1000)/'VOLUME (SACAS)'!E188</f>
        <v>283.98753979739507</v>
      </c>
      <c r="F188" s="57">
        <f>('RECEITA CAMBIAL (US$ MIL)'!F188*1000)/'VOLUME (SACAS)'!F188</f>
        <v>101.36080067658138</v>
      </c>
      <c r="G188" s="59">
        <f>('RECEITA CAMBIAL (US$ MIL)'!G188*1000)/'VOLUME (SACAS)'!G188</f>
        <v>104.10385003722934</v>
      </c>
      <c r="H188" s="60">
        <f>('RECEITA CAMBIAL (US$ MIL)'!H188*1000)/'VOLUME (SACAS)'!H188</f>
        <v>116.05776036022397</v>
      </c>
      <c r="I188" s="14"/>
    </row>
    <row r="189" spans="1:9" ht="16.5" customHeight="1">
      <c r="A189" s="15">
        <f>'VOLUME (SACAS)'!A189</f>
        <v>38533</v>
      </c>
      <c r="B189" s="57">
        <f>('RECEITA CAMBIAL (US$ MIL)'!B189*1000)/'VOLUME (SACAS)'!B189</f>
        <v>67.685022522522516</v>
      </c>
      <c r="C189" s="57">
        <f>('RECEITA CAMBIAL (US$ MIL)'!C189*1000)/'VOLUME (SACAS)'!C189</f>
        <v>121.49865210041214</v>
      </c>
      <c r="D189" s="58">
        <f>('RECEITA CAMBIAL (US$ MIL)'!D189*1000)/'VOLUME (SACAS)'!D189</f>
        <v>116.61839347219899</v>
      </c>
      <c r="E189" s="57">
        <f>('RECEITA CAMBIAL (US$ MIL)'!E189*1000)/'VOLUME (SACAS)'!E189</f>
        <v>191.34572837476887</v>
      </c>
      <c r="F189" s="57">
        <f>('RECEITA CAMBIAL (US$ MIL)'!F189*1000)/'VOLUME (SACAS)'!F189</f>
        <v>109.71967957868682</v>
      </c>
      <c r="G189" s="59">
        <f>('RECEITA CAMBIAL (US$ MIL)'!G189*1000)/'VOLUME (SACAS)'!G189</f>
        <v>111.186953052429</v>
      </c>
      <c r="H189" s="60">
        <f>('RECEITA CAMBIAL (US$ MIL)'!H189*1000)/'VOLUME (SACAS)'!H189</f>
        <v>115.90373353374</v>
      </c>
      <c r="I189" s="14"/>
    </row>
    <row r="190" spans="1:9" ht="16.5" customHeight="1">
      <c r="A190" s="15">
        <f>'VOLUME (SACAS)'!A190</f>
        <v>38564</v>
      </c>
      <c r="B190" s="57">
        <f>('RECEITA CAMBIAL (US$ MIL)'!B190*1000)/'VOLUME (SACAS)'!B190</f>
        <v>71.640743219991421</v>
      </c>
      <c r="C190" s="57">
        <f>('RECEITA CAMBIAL (US$ MIL)'!C190*1000)/'VOLUME (SACAS)'!C190</f>
        <v>123.00795826530819</v>
      </c>
      <c r="D190" s="58">
        <f>('RECEITA CAMBIAL (US$ MIL)'!D190*1000)/'VOLUME (SACAS)'!D190</f>
        <v>116.36334642346664</v>
      </c>
      <c r="E190" s="57">
        <f>('RECEITA CAMBIAL (US$ MIL)'!E190*1000)/'VOLUME (SACAS)'!E190</f>
        <v>206.08850594451783</v>
      </c>
      <c r="F190" s="57">
        <f>('RECEITA CAMBIAL (US$ MIL)'!F190*1000)/'VOLUME (SACAS)'!F190</f>
        <v>109.20485648658052</v>
      </c>
      <c r="G190" s="59">
        <f>('RECEITA CAMBIAL (US$ MIL)'!G190*1000)/'VOLUME (SACAS)'!G190</f>
        <v>111.35776544399501</v>
      </c>
      <c r="H190" s="60">
        <f>('RECEITA CAMBIAL (US$ MIL)'!H190*1000)/'VOLUME (SACAS)'!H190</f>
        <v>115.50238312916069</v>
      </c>
      <c r="I190" s="14"/>
    </row>
    <row r="191" spans="1:9" ht="16.5" customHeight="1">
      <c r="A191" s="15">
        <f>'VOLUME (SACAS)'!A191</f>
        <v>38595</v>
      </c>
      <c r="B191" s="57">
        <f>('RECEITA CAMBIAL (US$ MIL)'!B191*1000)/'VOLUME (SACAS)'!B191</f>
        <v>69.648203302553995</v>
      </c>
      <c r="C191" s="57">
        <f>('RECEITA CAMBIAL (US$ MIL)'!C191*1000)/'VOLUME (SACAS)'!C191</f>
        <v>119.90399675205197</v>
      </c>
      <c r="D191" s="58">
        <f>('RECEITA CAMBIAL (US$ MIL)'!D191*1000)/'VOLUME (SACAS)'!D191</f>
        <v>115.30739508758873</v>
      </c>
      <c r="E191" s="57">
        <f>('RECEITA CAMBIAL (US$ MIL)'!E191*1000)/'VOLUME (SACAS)'!E191</f>
        <v>205.98808943089429</v>
      </c>
      <c r="F191" s="57">
        <f>('RECEITA CAMBIAL (US$ MIL)'!F191*1000)/'VOLUME (SACAS)'!F191</f>
        <v>112.18284185385276</v>
      </c>
      <c r="G191" s="59">
        <f>('RECEITA CAMBIAL (US$ MIL)'!G191*1000)/'VOLUME (SACAS)'!G191</f>
        <v>113.57027056787261</v>
      </c>
      <c r="H191" s="60">
        <f>('RECEITA CAMBIAL (US$ MIL)'!H191*1000)/'VOLUME (SACAS)'!H191</f>
        <v>115.09807872739133</v>
      </c>
      <c r="I191" s="14"/>
    </row>
    <row r="192" spans="1:9" ht="16.5" customHeight="1">
      <c r="A192" s="15">
        <f>'VOLUME (SACAS)'!A192</f>
        <v>38625</v>
      </c>
      <c r="B192" s="57">
        <f>('RECEITA CAMBIAL (US$ MIL)'!B192*1000)/'VOLUME (SACAS)'!B192</f>
        <v>66.546798789442107</v>
      </c>
      <c r="C192" s="57">
        <f>('RECEITA CAMBIAL (US$ MIL)'!C192*1000)/'VOLUME (SACAS)'!C192</f>
        <v>117.65148165911356</v>
      </c>
      <c r="D192" s="58">
        <f>('RECEITA CAMBIAL (US$ MIL)'!D192*1000)/'VOLUME (SACAS)'!D192</f>
        <v>115.17340671472896</v>
      </c>
      <c r="E192" s="57">
        <f>('RECEITA CAMBIAL (US$ MIL)'!E192*1000)/'VOLUME (SACAS)'!E192</f>
        <v>214.45574522949974</v>
      </c>
      <c r="F192" s="57">
        <f>('RECEITA CAMBIAL (US$ MIL)'!F192*1000)/'VOLUME (SACAS)'!F192</f>
        <v>118.88268956416475</v>
      </c>
      <c r="G192" s="59">
        <f>('RECEITA CAMBIAL (US$ MIL)'!G192*1000)/'VOLUME (SACAS)'!G192</f>
        <v>120.97333033013946</v>
      </c>
      <c r="H192" s="60">
        <f>('RECEITA CAMBIAL (US$ MIL)'!H192*1000)/'VOLUME (SACAS)'!H192</f>
        <v>115.99339847749773</v>
      </c>
      <c r="I192" s="14"/>
    </row>
    <row r="193" spans="1:9" ht="16.5" customHeight="1">
      <c r="A193" s="15">
        <f>'VOLUME (SACAS)'!A193</f>
        <v>38656</v>
      </c>
      <c r="B193" s="57">
        <f>('RECEITA CAMBIAL (US$ MIL)'!B193*1000)/'VOLUME (SACAS)'!B193</f>
        <v>68.023209697627024</v>
      </c>
      <c r="C193" s="57">
        <f>('RECEITA CAMBIAL (US$ MIL)'!C193*1000)/'VOLUME (SACAS)'!C193</f>
        <v>116.49899767305828</v>
      </c>
      <c r="D193" s="58">
        <f>('RECEITA CAMBIAL (US$ MIL)'!D193*1000)/'VOLUME (SACAS)'!D193</f>
        <v>113.77556984619166</v>
      </c>
      <c r="E193" s="57">
        <f>('RECEITA CAMBIAL (US$ MIL)'!E193*1000)/'VOLUME (SACAS)'!E193</f>
        <v>225.78707347919564</v>
      </c>
      <c r="F193" s="57">
        <f>('RECEITA CAMBIAL (US$ MIL)'!F193*1000)/'VOLUME (SACAS)'!F193</f>
        <v>117.93399812265635</v>
      </c>
      <c r="G193" s="59">
        <f>('RECEITA CAMBIAL (US$ MIL)'!G193*1000)/'VOLUME (SACAS)'!G193</f>
        <v>120.96591975688779</v>
      </c>
      <c r="H193" s="60">
        <f>('RECEITA CAMBIAL (US$ MIL)'!H193*1000)/'VOLUME (SACAS)'!H193</f>
        <v>114.70117106165091</v>
      </c>
      <c r="I193" s="14"/>
    </row>
    <row r="194" spans="1:9" ht="16.5" customHeight="1">
      <c r="A194" s="15">
        <f>'VOLUME (SACAS)'!A194</f>
        <v>38686</v>
      </c>
      <c r="B194" s="57">
        <f>('RECEITA CAMBIAL (US$ MIL)'!B194*1000)/'VOLUME (SACAS)'!B194</f>
        <v>71.675509993037636</v>
      </c>
      <c r="C194" s="57">
        <f>('RECEITA CAMBIAL (US$ MIL)'!C194*1000)/'VOLUME (SACAS)'!C194</f>
        <v>115.69847353718971</v>
      </c>
      <c r="D194" s="58">
        <f>('RECEITA CAMBIAL (US$ MIL)'!D194*1000)/'VOLUME (SACAS)'!D194</f>
        <v>113.49503095331073</v>
      </c>
      <c r="E194" s="57">
        <f>('RECEITA CAMBIAL (US$ MIL)'!E194*1000)/'VOLUME (SACAS)'!E194</f>
        <v>206.4383032756717</v>
      </c>
      <c r="F194" s="57">
        <f>('RECEITA CAMBIAL (US$ MIL)'!F194*1000)/'VOLUME (SACAS)'!F194</f>
        <v>117.94224806698347</v>
      </c>
      <c r="G194" s="59">
        <f>('RECEITA CAMBIAL (US$ MIL)'!G194*1000)/'VOLUME (SACAS)'!G194</f>
        <v>118.76074715980359</v>
      </c>
      <c r="H194" s="60">
        <f>('RECEITA CAMBIAL (US$ MIL)'!H194*1000)/'VOLUME (SACAS)'!H194</f>
        <v>114.1840313372079</v>
      </c>
      <c r="I194" s="14"/>
    </row>
    <row r="195" spans="1:9" ht="16.5" customHeight="1">
      <c r="A195" s="15">
        <f>'VOLUME (SACAS)'!A195</f>
        <v>38717</v>
      </c>
      <c r="B195" s="57">
        <f>('RECEITA CAMBIAL (US$ MIL)'!B195*1000)/'VOLUME (SACAS)'!B195</f>
        <v>68.711876830584245</v>
      </c>
      <c r="C195" s="57">
        <f>('RECEITA CAMBIAL (US$ MIL)'!C195*1000)/'VOLUME (SACAS)'!C195</f>
        <v>113.45772449039325</v>
      </c>
      <c r="D195" s="58">
        <f>('RECEITA CAMBIAL (US$ MIL)'!D195*1000)/'VOLUME (SACAS)'!D195</f>
        <v>112.85368412181057</v>
      </c>
      <c r="E195" s="57">
        <f>('RECEITA CAMBIAL (US$ MIL)'!E195*1000)/'VOLUME (SACAS)'!E195</f>
        <v>234.23773812179346</v>
      </c>
      <c r="F195" s="57">
        <f>('RECEITA CAMBIAL (US$ MIL)'!F195*1000)/'VOLUME (SACAS)'!F195</f>
        <v>125.5149116002729</v>
      </c>
      <c r="G195" s="59">
        <f>('RECEITA CAMBIAL (US$ MIL)'!G195*1000)/'VOLUME (SACAS)'!G195</f>
        <v>128.10786607165801</v>
      </c>
      <c r="H195" s="60">
        <f>('RECEITA CAMBIAL (US$ MIL)'!H195*1000)/'VOLUME (SACAS)'!H195</f>
        <v>115.34909833400708</v>
      </c>
      <c r="I195" s="14"/>
    </row>
    <row r="196" spans="1:9" ht="16.5" customHeight="1">
      <c r="A196" s="15">
        <f>'VOLUME (SACAS)'!A196</f>
        <v>38748</v>
      </c>
      <c r="B196" s="57">
        <f>('RECEITA CAMBIAL (US$ MIL)'!B196*1000)/'VOLUME (SACAS)'!B196</f>
        <v>71.11789209261687</v>
      </c>
      <c r="C196" s="57">
        <f>('RECEITA CAMBIAL (US$ MIL)'!C196*1000)/'VOLUME (SACAS)'!C196</f>
        <v>113.2061739861842</v>
      </c>
      <c r="D196" s="58">
        <f>('RECEITA CAMBIAL (US$ MIL)'!D196*1000)/'VOLUME (SACAS)'!D196</f>
        <v>112.50463877106431</v>
      </c>
      <c r="E196" s="57">
        <f>('RECEITA CAMBIAL (US$ MIL)'!E196*1000)/'VOLUME (SACAS)'!E196</f>
        <v>218.37099246231153</v>
      </c>
      <c r="F196" s="57">
        <f>('RECEITA CAMBIAL (US$ MIL)'!F196*1000)/'VOLUME (SACAS)'!F196</f>
        <v>123.11506607205678</v>
      </c>
      <c r="G196" s="59">
        <f>('RECEITA CAMBIAL (US$ MIL)'!G196*1000)/'VOLUME (SACAS)'!G196</f>
        <v>126.19282027348699</v>
      </c>
      <c r="H196" s="60">
        <f>('RECEITA CAMBIAL (US$ MIL)'!H196*1000)/'VOLUME (SACAS)'!H196</f>
        <v>113.80137699624194</v>
      </c>
      <c r="I196" s="14"/>
    </row>
    <row r="197" spans="1:9" ht="16.5" customHeight="1">
      <c r="A197" s="15">
        <f>'VOLUME (SACAS)'!A197</f>
        <v>38776</v>
      </c>
      <c r="B197" s="57">
        <f>('RECEITA CAMBIAL (US$ MIL)'!B197*1000)/'VOLUME (SACAS)'!B197</f>
        <v>81.438660757195493</v>
      </c>
      <c r="C197" s="57">
        <f>('RECEITA CAMBIAL (US$ MIL)'!C197*1000)/'VOLUME (SACAS)'!C197</f>
        <v>122.78147507240818</v>
      </c>
      <c r="D197" s="58">
        <f>('RECEITA CAMBIAL (US$ MIL)'!D197*1000)/'VOLUME (SACAS)'!D197</f>
        <v>121.83937889763244</v>
      </c>
      <c r="E197" s="57">
        <f>('RECEITA CAMBIAL (US$ MIL)'!E197*1000)/'VOLUME (SACAS)'!E197</f>
        <v>232.59993711732582</v>
      </c>
      <c r="F197" s="57">
        <f>('RECEITA CAMBIAL (US$ MIL)'!F197*1000)/'VOLUME (SACAS)'!F197</f>
        <v>126.42480852173878</v>
      </c>
      <c r="G197" s="59">
        <f>('RECEITA CAMBIAL (US$ MIL)'!G197*1000)/'VOLUME (SACAS)'!G197</f>
        <v>129.64678596818572</v>
      </c>
      <c r="H197" s="60">
        <f>('RECEITA CAMBIAL (US$ MIL)'!H197*1000)/'VOLUME (SACAS)'!H197</f>
        <v>122.68308294585592</v>
      </c>
      <c r="I197" s="14"/>
    </row>
    <row r="198" spans="1:9" ht="16.5" customHeight="1">
      <c r="A198" s="15">
        <f>'VOLUME (SACAS)'!A198</f>
        <v>38807</v>
      </c>
      <c r="B198" s="57">
        <f>('RECEITA CAMBIAL (US$ MIL)'!B198*1000)/'VOLUME (SACAS)'!B198</f>
        <v>85.020375792945941</v>
      </c>
      <c r="C198" s="57">
        <f>('RECEITA CAMBIAL (US$ MIL)'!C198*1000)/'VOLUME (SACAS)'!C198</f>
        <v>124.28057968688753</v>
      </c>
      <c r="D198" s="58">
        <f>('RECEITA CAMBIAL (US$ MIL)'!D198*1000)/'VOLUME (SACAS)'!D198</f>
        <v>123.45929100605493</v>
      </c>
      <c r="E198" s="57">
        <f>('RECEITA CAMBIAL (US$ MIL)'!E198*1000)/'VOLUME (SACAS)'!E198</f>
        <v>244.54079023141733</v>
      </c>
      <c r="F198" s="57">
        <f>('RECEITA CAMBIAL (US$ MIL)'!F198*1000)/'VOLUME (SACAS)'!F198</f>
        <v>136.04931558181892</v>
      </c>
      <c r="G198" s="59">
        <f>('RECEITA CAMBIAL (US$ MIL)'!G198*1000)/'VOLUME (SACAS)'!G198</f>
        <v>140.09313030370004</v>
      </c>
      <c r="H198" s="60">
        <f>('RECEITA CAMBIAL (US$ MIL)'!H198*1000)/'VOLUME (SACAS)'!H198</f>
        <v>125.41886432527332</v>
      </c>
      <c r="I198" s="14"/>
    </row>
    <row r="199" spans="1:9" ht="16.5" customHeight="1">
      <c r="A199" s="15">
        <f>'VOLUME (SACAS)'!A199</f>
        <v>38837</v>
      </c>
      <c r="B199" s="57">
        <f>('RECEITA CAMBIAL (US$ MIL)'!B199*1000)/'VOLUME (SACAS)'!B199</f>
        <v>94.294531787363653</v>
      </c>
      <c r="C199" s="57">
        <f>('RECEITA CAMBIAL (US$ MIL)'!C199*1000)/'VOLUME (SACAS)'!C199</f>
        <v>121.17647581881083</v>
      </c>
      <c r="D199" s="58">
        <f>('RECEITA CAMBIAL (US$ MIL)'!D199*1000)/'VOLUME (SACAS)'!D199</f>
        <v>120.82725850202068</v>
      </c>
      <c r="E199" s="57">
        <f>('RECEITA CAMBIAL (US$ MIL)'!E199*1000)/'VOLUME (SACAS)'!E199</f>
        <v>242.72949950131471</v>
      </c>
      <c r="F199" s="57">
        <f>('RECEITA CAMBIAL (US$ MIL)'!F199*1000)/'VOLUME (SACAS)'!F199</f>
        <v>127.69065471609498</v>
      </c>
      <c r="G199" s="59">
        <f>('RECEITA CAMBIAL (US$ MIL)'!G199*1000)/'VOLUME (SACAS)'!G199</f>
        <v>132.48919718160707</v>
      </c>
      <c r="H199" s="60">
        <f>('RECEITA CAMBIAL (US$ MIL)'!H199*1000)/'VOLUME (SACAS)'!H199</f>
        <v>122.51111046794196</v>
      </c>
      <c r="I199" s="14"/>
    </row>
    <row r="200" spans="1:9" ht="16.5" customHeight="1">
      <c r="A200" s="15">
        <f>'VOLUME (SACAS)'!A200</f>
        <v>38868</v>
      </c>
      <c r="B200" s="57">
        <f>('RECEITA CAMBIAL (US$ MIL)'!B200*1000)/'VOLUME (SACAS)'!B200</f>
        <v>79.209020074141421</v>
      </c>
      <c r="C200" s="57">
        <f>('RECEITA CAMBIAL (US$ MIL)'!C200*1000)/'VOLUME (SACAS)'!C200</f>
        <v>122.248430667009</v>
      </c>
      <c r="D200" s="58">
        <f>('RECEITA CAMBIAL (US$ MIL)'!D200*1000)/'VOLUME (SACAS)'!D200</f>
        <v>120.66015272219677</v>
      </c>
      <c r="E200" s="57">
        <f>('RECEITA CAMBIAL (US$ MIL)'!E200*1000)/'VOLUME (SACAS)'!E200</f>
        <v>249.68331149282807</v>
      </c>
      <c r="F200" s="57">
        <f>('RECEITA CAMBIAL (US$ MIL)'!F200*1000)/'VOLUME (SACAS)'!F200</f>
        <v>133.81936276942901</v>
      </c>
      <c r="G200" s="59">
        <f>('RECEITA CAMBIAL (US$ MIL)'!G200*1000)/'VOLUME (SACAS)'!G200</f>
        <v>140.34015966034804</v>
      </c>
      <c r="H200" s="60">
        <f>('RECEITA CAMBIAL (US$ MIL)'!H200*1000)/'VOLUME (SACAS)'!H200</f>
        <v>123.30699101837878</v>
      </c>
      <c r="I200" s="14"/>
    </row>
    <row r="201" spans="1:9" ht="16.5" customHeight="1">
      <c r="A201" s="15">
        <f>'VOLUME (SACAS)'!A201</f>
        <v>38898</v>
      </c>
      <c r="B201" s="57">
        <f>('RECEITA CAMBIAL (US$ MIL)'!B201*1000)/'VOLUME (SACAS)'!B201</f>
        <v>75.608786411557986</v>
      </c>
      <c r="C201" s="57">
        <f>('RECEITA CAMBIAL (US$ MIL)'!C201*1000)/'VOLUME (SACAS)'!C201</f>
        <v>117.43582483777057</v>
      </c>
      <c r="D201" s="58">
        <f>('RECEITA CAMBIAL (US$ MIL)'!D201*1000)/'VOLUME (SACAS)'!D201</f>
        <v>115.29823071535144</v>
      </c>
      <c r="E201" s="57">
        <f>('RECEITA CAMBIAL (US$ MIL)'!E201*1000)/'VOLUME (SACAS)'!E201</f>
        <v>187.96382988298831</v>
      </c>
      <c r="F201" s="57">
        <f>('RECEITA CAMBIAL (US$ MIL)'!F201*1000)/'VOLUME (SACAS)'!F201</f>
        <v>137.15565096742466</v>
      </c>
      <c r="G201" s="59">
        <f>('RECEITA CAMBIAL (US$ MIL)'!G201*1000)/'VOLUME (SACAS)'!G201</f>
        <v>137.60308367582306</v>
      </c>
      <c r="H201" s="60">
        <f>('RECEITA CAMBIAL (US$ MIL)'!H201*1000)/'VOLUME (SACAS)'!H201</f>
        <v>118.50379471634321</v>
      </c>
      <c r="I201" s="14"/>
    </row>
    <row r="202" spans="1:9" ht="16.5" customHeight="1">
      <c r="A202" s="15">
        <f>'VOLUME (SACAS)'!A202</f>
        <v>38929</v>
      </c>
      <c r="B202" s="57">
        <f>('RECEITA CAMBIAL (US$ MIL)'!B202*1000)/'VOLUME (SACAS)'!B202</f>
        <v>75.580766044258951</v>
      </c>
      <c r="C202" s="57">
        <f>('RECEITA CAMBIAL (US$ MIL)'!C202*1000)/'VOLUME (SACAS)'!C202</f>
        <v>114.11277271624992</v>
      </c>
      <c r="D202" s="58">
        <f>('RECEITA CAMBIAL (US$ MIL)'!D202*1000)/'VOLUME (SACAS)'!D202</f>
        <v>111.02901927084372</v>
      </c>
      <c r="E202" s="57">
        <f>('RECEITA CAMBIAL (US$ MIL)'!E202*1000)/'VOLUME (SACAS)'!E202</f>
        <v>208.5256778632133</v>
      </c>
      <c r="F202" s="57">
        <f>('RECEITA CAMBIAL (US$ MIL)'!F202*1000)/'VOLUME (SACAS)'!F202</f>
        <v>124.23065645120384</v>
      </c>
      <c r="G202" s="59">
        <f>('RECEITA CAMBIAL (US$ MIL)'!G202*1000)/'VOLUME (SACAS)'!G202</f>
        <v>125.07416308613128</v>
      </c>
      <c r="H202" s="60">
        <f>('RECEITA CAMBIAL (US$ MIL)'!H202*1000)/'VOLUME (SACAS)'!H202</f>
        <v>112.90209600565122</v>
      </c>
      <c r="I202" s="14"/>
    </row>
    <row r="203" spans="1:9" ht="16.5" customHeight="1">
      <c r="A203" s="15">
        <f>'VOLUME (SACAS)'!A203</f>
        <v>38960</v>
      </c>
      <c r="B203" s="57">
        <f>('RECEITA CAMBIAL (US$ MIL)'!B203*1000)/'VOLUME (SACAS)'!B203</f>
        <v>79.895544402329861</v>
      </c>
      <c r="C203" s="57">
        <f>('RECEITA CAMBIAL (US$ MIL)'!C203*1000)/'VOLUME (SACAS)'!C203</f>
        <v>116.78255404517478</v>
      </c>
      <c r="D203" s="58">
        <f>('RECEITA CAMBIAL (US$ MIL)'!D203*1000)/'VOLUME (SACAS)'!D203</f>
        <v>114.01479366719303</v>
      </c>
      <c r="E203" s="57">
        <f>('RECEITA CAMBIAL (US$ MIL)'!E203*1000)/'VOLUME (SACAS)'!E203</f>
        <v>199.59608508192011</v>
      </c>
      <c r="F203" s="57">
        <f>('RECEITA CAMBIAL (US$ MIL)'!F203*1000)/'VOLUME (SACAS)'!F203</f>
        <v>133.69605425197159</v>
      </c>
      <c r="G203" s="59">
        <f>('RECEITA CAMBIAL (US$ MIL)'!G203*1000)/'VOLUME (SACAS)'!G203</f>
        <v>134.43000909175311</v>
      </c>
      <c r="H203" s="60">
        <f>('RECEITA CAMBIAL (US$ MIL)'!H203*1000)/'VOLUME (SACAS)'!H203</f>
        <v>116.29085753189</v>
      </c>
      <c r="I203" s="14"/>
    </row>
    <row r="204" spans="1:9" ht="16.5" customHeight="1">
      <c r="A204" s="15">
        <f>'VOLUME (SACAS)'!A204</f>
        <v>38990</v>
      </c>
      <c r="B204" s="57">
        <f>('RECEITA CAMBIAL (US$ MIL)'!B204*1000)/'VOLUME (SACAS)'!B204</f>
        <v>81.286945453601831</v>
      </c>
      <c r="C204" s="57">
        <f>('RECEITA CAMBIAL (US$ MIL)'!C204*1000)/'VOLUME (SACAS)'!C204</f>
        <v>120.14183913643525</v>
      </c>
      <c r="D204" s="58">
        <f>('RECEITA CAMBIAL (US$ MIL)'!D204*1000)/'VOLUME (SACAS)'!D204</f>
        <v>116.91493998831058</v>
      </c>
      <c r="E204" s="57">
        <f>('RECEITA CAMBIAL (US$ MIL)'!E204*1000)/'VOLUME (SACAS)'!E204</f>
        <v>230.38833454651331</v>
      </c>
      <c r="F204" s="57">
        <f>('RECEITA CAMBIAL (US$ MIL)'!F204*1000)/'VOLUME (SACAS)'!F204</f>
        <v>134.47637248766648</v>
      </c>
      <c r="G204" s="59">
        <f>('RECEITA CAMBIAL (US$ MIL)'!G204*1000)/'VOLUME (SACAS)'!G204</f>
        <v>137.79330591119859</v>
      </c>
      <c r="H204" s="60">
        <f>('RECEITA CAMBIAL (US$ MIL)'!H204*1000)/'VOLUME (SACAS)'!H204</f>
        <v>118.56141293960188</v>
      </c>
      <c r="I204" s="14"/>
    </row>
    <row r="205" spans="1:9" ht="16.5" customHeight="1">
      <c r="A205" s="15">
        <f>'VOLUME (SACAS)'!A205</f>
        <v>39021</v>
      </c>
      <c r="B205" s="57">
        <f>('RECEITA CAMBIAL (US$ MIL)'!B205*1000)/'VOLUME (SACAS)'!B205</f>
        <v>87.750099061112522</v>
      </c>
      <c r="C205" s="57">
        <f>('RECEITA CAMBIAL (US$ MIL)'!C205*1000)/'VOLUME (SACAS)'!C205</f>
        <v>121.31442001748252</v>
      </c>
      <c r="D205" s="58">
        <f>('RECEITA CAMBIAL (US$ MIL)'!D205*1000)/'VOLUME (SACAS)'!D205</f>
        <v>118.13663346717343</v>
      </c>
      <c r="E205" s="57">
        <f>('RECEITA CAMBIAL (US$ MIL)'!E205*1000)/'VOLUME (SACAS)'!E205</f>
        <v>252.15146418929649</v>
      </c>
      <c r="F205" s="57">
        <f>('RECEITA CAMBIAL (US$ MIL)'!F205*1000)/'VOLUME (SACAS)'!F205</f>
        <v>138.05412043037759</v>
      </c>
      <c r="G205" s="59">
        <f>('RECEITA CAMBIAL (US$ MIL)'!G205*1000)/'VOLUME (SACAS)'!G205</f>
        <v>141.18793548049413</v>
      </c>
      <c r="H205" s="60">
        <f>('RECEITA CAMBIAL (US$ MIL)'!H205*1000)/'VOLUME (SACAS)'!H205</f>
        <v>120.03641382796042</v>
      </c>
      <c r="I205" s="14"/>
    </row>
    <row r="206" spans="1:9" ht="16.5" customHeight="1">
      <c r="A206" s="15">
        <f>'VOLUME (SACAS)'!A206</f>
        <v>39051</v>
      </c>
      <c r="B206" s="57">
        <f>('RECEITA CAMBIAL (US$ MIL)'!B206*1000)/'VOLUME (SACAS)'!B206</f>
        <v>90.69826823820047</v>
      </c>
      <c r="C206" s="57">
        <f>('RECEITA CAMBIAL (US$ MIL)'!C206*1000)/'VOLUME (SACAS)'!C206</f>
        <v>122.24165548465221</v>
      </c>
      <c r="D206" s="58">
        <f>('RECEITA CAMBIAL (US$ MIL)'!D206*1000)/'VOLUME (SACAS)'!D206</f>
        <v>119.36240090827823</v>
      </c>
      <c r="E206" s="57">
        <f>('RECEITA CAMBIAL (US$ MIL)'!E206*1000)/'VOLUME (SACAS)'!E206</f>
        <v>246.68151926481747</v>
      </c>
      <c r="F206" s="57">
        <f>('RECEITA CAMBIAL (US$ MIL)'!F206*1000)/'VOLUME (SACAS)'!F206</f>
        <v>131.17039830048407</v>
      </c>
      <c r="G206" s="59">
        <f>('RECEITA CAMBIAL (US$ MIL)'!G206*1000)/'VOLUME (SACAS)'!G206</f>
        <v>136.11450920743525</v>
      </c>
      <c r="H206" s="60">
        <f>('RECEITA CAMBIAL (US$ MIL)'!H206*1000)/'VOLUME (SACAS)'!H206</f>
        <v>120.90524565493747</v>
      </c>
      <c r="I206" s="14"/>
    </row>
    <row r="207" spans="1:9" ht="16.5" customHeight="1">
      <c r="A207" s="15">
        <f>'VOLUME (SACAS)'!A207</f>
        <v>39082</v>
      </c>
      <c r="B207" s="57">
        <f>('RECEITA CAMBIAL (US$ MIL)'!B207*1000)/'VOLUME (SACAS)'!B207</f>
        <v>97.411548148148157</v>
      </c>
      <c r="C207" s="57">
        <f>('RECEITA CAMBIAL (US$ MIL)'!C207*1000)/'VOLUME (SACAS)'!C207</f>
        <v>129.47236399249087</v>
      </c>
      <c r="D207" s="58">
        <f>('RECEITA CAMBIAL (US$ MIL)'!D207*1000)/'VOLUME (SACAS)'!D207</f>
        <v>128.23709233142131</v>
      </c>
      <c r="E207" s="57">
        <f>('RECEITA CAMBIAL (US$ MIL)'!E207*1000)/'VOLUME (SACAS)'!E207</f>
        <v>220.11842978816335</v>
      </c>
      <c r="F207" s="57">
        <f>('RECEITA CAMBIAL (US$ MIL)'!F207*1000)/'VOLUME (SACAS)'!F207</f>
        <v>126.55960350896764</v>
      </c>
      <c r="G207" s="59">
        <f>('RECEITA CAMBIAL (US$ MIL)'!G207*1000)/'VOLUME (SACAS)'!G207</f>
        <v>127.80066896104196</v>
      </c>
      <c r="H207" s="60">
        <f>('RECEITA CAMBIAL (US$ MIL)'!H207*1000)/'VOLUME (SACAS)'!H207</f>
        <v>128.18324821678058</v>
      </c>
      <c r="I207" s="14"/>
    </row>
    <row r="208" spans="1:9" ht="16.5" customHeight="1">
      <c r="A208" s="15">
        <f>'VOLUME (SACAS)'!A208</f>
        <v>39113</v>
      </c>
      <c r="B208" s="57">
        <f>('RECEITA CAMBIAL (US$ MIL)'!B208*1000)/'VOLUME (SACAS)'!B208</f>
        <v>95.77226679774644</v>
      </c>
      <c r="C208" s="57">
        <f>('RECEITA CAMBIAL (US$ MIL)'!C208*1000)/'VOLUME (SACAS)'!C208</f>
        <v>136.16621465037289</v>
      </c>
      <c r="D208" s="58">
        <f>('RECEITA CAMBIAL (US$ MIL)'!D208*1000)/'VOLUME (SACAS)'!D208</f>
        <v>135.14651139949021</v>
      </c>
      <c r="E208" s="57">
        <f>('RECEITA CAMBIAL (US$ MIL)'!E208*1000)/'VOLUME (SACAS)'!E208</f>
        <v>213.80299196085284</v>
      </c>
      <c r="F208" s="57">
        <f>('RECEITA CAMBIAL (US$ MIL)'!F208*1000)/'VOLUME (SACAS)'!F208</f>
        <v>131.74995066943066</v>
      </c>
      <c r="G208" s="59">
        <f>('RECEITA CAMBIAL (US$ MIL)'!G208*1000)/'VOLUME (SACAS)'!G208</f>
        <v>132.65459986049936</v>
      </c>
      <c r="H208" s="60">
        <f>('RECEITA CAMBIAL (US$ MIL)'!H208*1000)/'VOLUME (SACAS)'!H208</f>
        <v>134.87190598816889</v>
      </c>
      <c r="I208" s="14"/>
    </row>
    <row r="209" spans="1:9" ht="16.5" customHeight="1">
      <c r="A209" s="15">
        <f>'VOLUME (SACAS)'!A209</f>
        <v>39141</v>
      </c>
      <c r="B209" s="57">
        <f>('RECEITA CAMBIAL (US$ MIL)'!B209*1000)/'VOLUME (SACAS)'!B209</f>
        <v>108.0193226305403</v>
      </c>
      <c r="C209" s="57">
        <f>('RECEITA CAMBIAL (US$ MIL)'!C209*1000)/'VOLUME (SACAS)'!C209</f>
        <v>134.63769059465361</v>
      </c>
      <c r="D209" s="58">
        <f>('RECEITA CAMBIAL (US$ MIL)'!D209*1000)/'VOLUME (SACAS)'!D209</f>
        <v>134.37524338278484</v>
      </c>
      <c r="E209" s="57">
        <f>('RECEITA CAMBIAL (US$ MIL)'!E209*1000)/'VOLUME (SACAS)'!E209</f>
        <v>208.1455809417665</v>
      </c>
      <c r="F209" s="57">
        <f>('RECEITA CAMBIAL (US$ MIL)'!F209*1000)/'VOLUME (SACAS)'!F209</f>
        <v>138.13728332132172</v>
      </c>
      <c r="G209" s="59">
        <f>('RECEITA CAMBIAL (US$ MIL)'!G209*1000)/'VOLUME (SACAS)'!G209</f>
        <v>139.21781253494112</v>
      </c>
      <c r="H209" s="60">
        <f>('RECEITA CAMBIAL (US$ MIL)'!H209*1000)/'VOLUME (SACAS)'!H209</f>
        <v>134.90288863315067</v>
      </c>
      <c r="I209" s="14"/>
    </row>
    <row r="210" spans="1:9" ht="16.5" customHeight="1">
      <c r="A210" s="15">
        <f>'VOLUME (SACAS)'!A210</f>
        <v>39172</v>
      </c>
      <c r="B210" s="57">
        <f>('RECEITA CAMBIAL (US$ MIL)'!B210*1000)/'VOLUME (SACAS)'!B210</f>
        <v>114.35420486302542</v>
      </c>
      <c r="C210" s="57">
        <f>('RECEITA CAMBIAL (US$ MIL)'!C210*1000)/'VOLUME (SACAS)'!C210</f>
        <v>135.51444204692757</v>
      </c>
      <c r="D210" s="58">
        <f>('RECEITA CAMBIAL (US$ MIL)'!D210*1000)/'VOLUME (SACAS)'!D210</f>
        <v>134.99789200362355</v>
      </c>
      <c r="E210" s="57">
        <f>('RECEITA CAMBIAL (US$ MIL)'!E210*1000)/'VOLUME (SACAS)'!E210</f>
        <v>230.69453701015968</v>
      </c>
      <c r="F210" s="57">
        <f>('RECEITA CAMBIAL (US$ MIL)'!F210*1000)/'VOLUME (SACAS)'!F210</f>
        <v>146.64718981248379</v>
      </c>
      <c r="G210" s="59">
        <f>('RECEITA CAMBIAL (US$ MIL)'!G210*1000)/'VOLUME (SACAS)'!G210</f>
        <v>147.73730012913717</v>
      </c>
      <c r="H210" s="60">
        <f>('RECEITA CAMBIAL (US$ MIL)'!H210*1000)/'VOLUME (SACAS)'!H210</f>
        <v>136.39589333515119</v>
      </c>
      <c r="I210" s="14"/>
    </row>
    <row r="211" spans="1:9" ht="16.5" customHeight="1">
      <c r="A211" s="15">
        <f>'VOLUME (SACAS)'!A211</f>
        <v>39202</v>
      </c>
      <c r="B211" s="57">
        <f>('RECEITA CAMBIAL (US$ MIL)'!B211*1000)/'VOLUME (SACAS)'!B211</f>
        <v>107.99596232450683</v>
      </c>
      <c r="C211" s="57">
        <f>('RECEITA CAMBIAL (US$ MIL)'!C211*1000)/'VOLUME (SACAS)'!C211</f>
        <v>133.05557829890304</v>
      </c>
      <c r="D211" s="58">
        <f>('RECEITA CAMBIAL (US$ MIL)'!D211*1000)/'VOLUME (SACAS)'!D211</f>
        <v>132.68441961404466</v>
      </c>
      <c r="E211" s="57">
        <f>('RECEITA CAMBIAL (US$ MIL)'!E211*1000)/'VOLUME (SACAS)'!E211</f>
        <v>232.98354653022068</v>
      </c>
      <c r="F211" s="57">
        <f>('RECEITA CAMBIAL (US$ MIL)'!F211*1000)/'VOLUME (SACAS)'!F211</f>
        <v>145.94043954257</v>
      </c>
      <c r="G211" s="59">
        <f>('RECEITA CAMBIAL (US$ MIL)'!G211*1000)/'VOLUME (SACAS)'!G211</f>
        <v>147.03306446951149</v>
      </c>
      <c r="H211" s="60">
        <f>('RECEITA CAMBIAL (US$ MIL)'!H211*1000)/'VOLUME (SACAS)'!H211</f>
        <v>134.34792667035259</v>
      </c>
      <c r="I211" s="14"/>
    </row>
    <row r="212" spans="1:9" ht="16.5" customHeight="1">
      <c r="A212" s="15">
        <f>'VOLUME (SACAS)'!A212</f>
        <v>39233</v>
      </c>
      <c r="B212" s="57">
        <f>('RECEITA CAMBIAL (US$ MIL)'!B212*1000)/'VOLUME (SACAS)'!B212</f>
        <v>98.382623316243681</v>
      </c>
      <c r="C212" s="57">
        <f>('RECEITA CAMBIAL (US$ MIL)'!C212*1000)/'VOLUME (SACAS)'!C212</f>
        <v>130.92651643775952</v>
      </c>
      <c r="D212" s="58">
        <f>('RECEITA CAMBIAL (US$ MIL)'!D212*1000)/'VOLUME (SACAS)'!D212</f>
        <v>129.54851755551789</v>
      </c>
      <c r="E212" s="57">
        <f>('RECEITA CAMBIAL (US$ MIL)'!E212*1000)/'VOLUME (SACAS)'!E212</f>
        <v>241.98114489410779</v>
      </c>
      <c r="F212" s="57">
        <f>('RECEITA CAMBIAL (US$ MIL)'!F212*1000)/'VOLUME (SACAS)'!F212</f>
        <v>143.76340389222435</v>
      </c>
      <c r="G212" s="59">
        <f>('RECEITA CAMBIAL (US$ MIL)'!G212*1000)/'VOLUME (SACAS)'!G212</f>
        <v>145.26272659470948</v>
      </c>
      <c r="H212" s="60">
        <f>('RECEITA CAMBIAL (US$ MIL)'!H212*1000)/'VOLUME (SACAS)'!H212</f>
        <v>131.48333172271066</v>
      </c>
      <c r="I212" s="14"/>
    </row>
    <row r="213" spans="1:9" ht="16.5" customHeight="1">
      <c r="A213" s="15">
        <f>'VOLUME (SACAS)'!A213</f>
        <v>39263</v>
      </c>
      <c r="B213" s="57">
        <f>('RECEITA CAMBIAL (US$ MIL)'!B213*1000)/'VOLUME (SACAS)'!B213</f>
        <v>99.284155323920615</v>
      </c>
      <c r="C213" s="57">
        <f>('RECEITA CAMBIAL (US$ MIL)'!C213*1000)/'VOLUME (SACAS)'!C213</f>
        <v>132.47634324558751</v>
      </c>
      <c r="D213" s="58">
        <f>('RECEITA CAMBIAL (US$ MIL)'!D213*1000)/'VOLUME (SACAS)'!D213</f>
        <v>129.86950380658294</v>
      </c>
      <c r="E213" s="57">
        <f>('RECEITA CAMBIAL (US$ MIL)'!E213*1000)/'VOLUME (SACAS)'!E213</f>
        <v>276.77553064699202</v>
      </c>
      <c r="F213" s="57">
        <f>('RECEITA CAMBIAL (US$ MIL)'!F213*1000)/'VOLUME (SACAS)'!F213</f>
        <v>141.15237968339557</v>
      </c>
      <c r="G213" s="59">
        <f>('RECEITA CAMBIAL (US$ MIL)'!G213*1000)/'VOLUME (SACAS)'!G213</f>
        <v>142.78442945732201</v>
      </c>
      <c r="H213" s="60">
        <f>('RECEITA CAMBIAL (US$ MIL)'!H213*1000)/'VOLUME (SACAS)'!H213</f>
        <v>131.67196978557084</v>
      </c>
      <c r="I213" s="14"/>
    </row>
    <row r="214" spans="1:9" ht="16.5" customHeight="1">
      <c r="A214" s="15">
        <f>'VOLUME (SACAS)'!A214</f>
        <v>39294</v>
      </c>
      <c r="B214" s="57">
        <f>('RECEITA CAMBIAL (US$ MIL)'!B214*1000)/'VOLUME (SACAS)'!B214</f>
        <v>107.94407374617151</v>
      </c>
      <c r="C214" s="57">
        <f>('RECEITA CAMBIAL (US$ MIL)'!C214*1000)/'VOLUME (SACAS)'!C214</f>
        <v>132.28241604830311</v>
      </c>
      <c r="D214" s="58">
        <f>('RECEITA CAMBIAL (US$ MIL)'!D214*1000)/'VOLUME (SACAS)'!D214</f>
        <v>129.65195701984686</v>
      </c>
      <c r="E214" s="57">
        <f>('RECEITA CAMBIAL (US$ MIL)'!E214*1000)/'VOLUME (SACAS)'!E214</f>
        <v>245.26297042164884</v>
      </c>
      <c r="F214" s="57">
        <f>('RECEITA CAMBIAL (US$ MIL)'!F214*1000)/'VOLUME (SACAS)'!F214</f>
        <v>146.31282607619377</v>
      </c>
      <c r="G214" s="59">
        <f>('RECEITA CAMBIAL (US$ MIL)'!G214*1000)/'VOLUME (SACAS)'!G214</f>
        <v>147.7511715755482</v>
      </c>
      <c r="H214" s="60">
        <f>('RECEITA CAMBIAL (US$ MIL)'!H214*1000)/'VOLUME (SACAS)'!H214</f>
        <v>132.27672478836729</v>
      </c>
      <c r="I214" s="14"/>
    </row>
    <row r="215" spans="1:9" ht="16.5" customHeight="1">
      <c r="A215" s="15">
        <f>'VOLUME (SACAS)'!A215</f>
        <v>39325</v>
      </c>
      <c r="B215" s="57">
        <f>('RECEITA CAMBIAL (US$ MIL)'!B215*1000)/'VOLUME (SACAS)'!B215</f>
        <v>109.92585487944629</v>
      </c>
      <c r="C215" s="57">
        <f>('RECEITA CAMBIAL (US$ MIL)'!C215*1000)/'VOLUME (SACAS)'!C215</f>
        <v>133.98124295863443</v>
      </c>
      <c r="D215" s="58">
        <f>('RECEITA CAMBIAL (US$ MIL)'!D215*1000)/'VOLUME (SACAS)'!D215</f>
        <v>131.81523800283372</v>
      </c>
      <c r="E215" s="57">
        <f>('RECEITA CAMBIAL (US$ MIL)'!E215*1000)/'VOLUME (SACAS)'!E215</f>
        <v>214.37525747262504</v>
      </c>
      <c r="F215" s="57">
        <f>('RECEITA CAMBIAL (US$ MIL)'!F215*1000)/'VOLUME (SACAS)'!F215</f>
        <v>142.2938863155247</v>
      </c>
      <c r="G215" s="59">
        <f>('RECEITA CAMBIAL (US$ MIL)'!G215*1000)/'VOLUME (SACAS)'!G215</f>
        <v>143.95629590067708</v>
      </c>
      <c r="H215" s="60">
        <f>('RECEITA CAMBIAL (US$ MIL)'!H215*1000)/'VOLUME (SACAS)'!H215</f>
        <v>133.40276444187018</v>
      </c>
      <c r="I215" s="14"/>
    </row>
    <row r="216" spans="1:9" ht="16.5" customHeight="1">
      <c r="A216" s="15">
        <f>'VOLUME (SACAS)'!A216</f>
        <v>39355</v>
      </c>
      <c r="B216" s="57">
        <f>('RECEITA CAMBIAL (US$ MIL)'!B216*1000)/'VOLUME (SACAS)'!B216</f>
        <v>108.66962044248525</v>
      </c>
      <c r="C216" s="57">
        <f>('RECEITA CAMBIAL (US$ MIL)'!C216*1000)/'VOLUME (SACAS)'!C216</f>
        <v>137.64521038435799</v>
      </c>
      <c r="D216" s="58">
        <f>('RECEITA CAMBIAL (US$ MIL)'!D216*1000)/'VOLUME (SACAS)'!D216</f>
        <v>134.42266462975334</v>
      </c>
      <c r="E216" s="57">
        <f>('RECEITA CAMBIAL (US$ MIL)'!E216*1000)/'VOLUME (SACAS)'!E216</f>
        <v>255.49620112144015</v>
      </c>
      <c r="F216" s="57">
        <f>('RECEITA CAMBIAL (US$ MIL)'!F216*1000)/'VOLUME (SACAS)'!F216</f>
        <v>141.5598151106517</v>
      </c>
      <c r="G216" s="59">
        <f>('RECEITA CAMBIAL (US$ MIL)'!G216*1000)/'VOLUME (SACAS)'!G216</f>
        <v>146.51716489682713</v>
      </c>
      <c r="H216" s="60">
        <f>('RECEITA CAMBIAL (US$ MIL)'!H216*1000)/'VOLUME (SACAS)'!H216</f>
        <v>136.09468275801777</v>
      </c>
      <c r="I216" s="14"/>
    </row>
    <row r="217" spans="1:9" ht="16.5" customHeight="1">
      <c r="A217" s="15">
        <f>'VOLUME (SACAS)'!A217</f>
        <v>39386</v>
      </c>
      <c r="B217" s="57">
        <f>('RECEITA CAMBIAL (US$ MIL)'!B217*1000)/'VOLUME (SACAS)'!B217</f>
        <v>117.42238368568694</v>
      </c>
      <c r="C217" s="57">
        <f>('RECEITA CAMBIAL (US$ MIL)'!C217*1000)/'VOLUME (SACAS)'!C217</f>
        <v>144.45843793140531</v>
      </c>
      <c r="D217" s="58">
        <f>('RECEITA CAMBIAL (US$ MIL)'!D217*1000)/'VOLUME (SACAS)'!D217</f>
        <v>141.89903682271094</v>
      </c>
      <c r="E217" s="57">
        <f>('RECEITA CAMBIAL (US$ MIL)'!E217*1000)/'VOLUME (SACAS)'!E217</f>
        <v>256.98257247630249</v>
      </c>
      <c r="F217" s="57">
        <f>('RECEITA CAMBIAL (US$ MIL)'!F217*1000)/'VOLUME (SACAS)'!F217</f>
        <v>155.27814193465196</v>
      </c>
      <c r="G217" s="59">
        <f>('RECEITA CAMBIAL (US$ MIL)'!G217*1000)/'VOLUME (SACAS)'!G217</f>
        <v>160.03287143541041</v>
      </c>
      <c r="H217" s="60">
        <f>('RECEITA CAMBIAL (US$ MIL)'!H217*1000)/'VOLUME (SACAS)'!H217</f>
        <v>143.8758491397017</v>
      </c>
      <c r="I217" s="14"/>
    </row>
    <row r="218" spans="1:9" ht="16.5" customHeight="1">
      <c r="A218" s="15">
        <f>'VOLUME (SACAS)'!A218</f>
        <v>39416</v>
      </c>
      <c r="B218" s="57">
        <f>('RECEITA CAMBIAL (US$ MIL)'!B218*1000)/'VOLUME (SACAS)'!B218</f>
        <v>118.73461006340433</v>
      </c>
      <c r="C218" s="57">
        <f>('RECEITA CAMBIAL (US$ MIL)'!C218*1000)/'VOLUME (SACAS)'!C218</f>
        <v>147.06801757448048</v>
      </c>
      <c r="D218" s="58">
        <f>('RECEITA CAMBIAL (US$ MIL)'!D218*1000)/'VOLUME (SACAS)'!D218</f>
        <v>145.50437748694341</v>
      </c>
      <c r="E218" s="57">
        <f>('RECEITA CAMBIAL (US$ MIL)'!E218*1000)/'VOLUME (SACAS)'!E218</f>
        <v>266.67126383590767</v>
      </c>
      <c r="F218" s="57">
        <f>('RECEITA CAMBIAL (US$ MIL)'!F218*1000)/'VOLUME (SACAS)'!F218</f>
        <v>158.47912763810365</v>
      </c>
      <c r="G218" s="59">
        <f>('RECEITA CAMBIAL (US$ MIL)'!G218*1000)/'VOLUME (SACAS)'!G218</f>
        <v>163.96699777008746</v>
      </c>
      <c r="H218" s="60">
        <f>('RECEITA CAMBIAL (US$ MIL)'!H218*1000)/'VOLUME (SACAS)'!H218</f>
        <v>147.79195212940098</v>
      </c>
      <c r="I218" s="14"/>
    </row>
    <row r="219" spans="1:9" ht="16.5" customHeight="1">
      <c r="A219" s="15">
        <f>'VOLUME (SACAS)'!A219</f>
        <v>39447</v>
      </c>
      <c r="B219" s="57">
        <f>('RECEITA CAMBIAL (US$ MIL)'!B219*1000)/'VOLUME (SACAS)'!B219</f>
        <v>120.95100729639124</v>
      </c>
      <c r="C219" s="57">
        <f>('RECEITA CAMBIAL (US$ MIL)'!C219*1000)/'VOLUME (SACAS)'!C219</f>
        <v>149.47404022826953</v>
      </c>
      <c r="D219" s="58">
        <f>('RECEITA CAMBIAL (US$ MIL)'!D219*1000)/'VOLUME (SACAS)'!D219</f>
        <v>148.77455106129753</v>
      </c>
      <c r="E219" s="57">
        <f>('RECEITA CAMBIAL (US$ MIL)'!E219*1000)/'VOLUME (SACAS)'!E219</f>
        <v>238.7773502722323</v>
      </c>
      <c r="F219" s="57">
        <f>('RECEITA CAMBIAL (US$ MIL)'!F219*1000)/'VOLUME (SACAS)'!F219</f>
        <v>145.95674119999006</v>
      </c>
      <c r="G219" s="59">
        <f>('RECEITA CAMBIAL (US$ MIL)'!G219*1000)/'VOLUME (SACAS)'!G219</f>
        <v>148.43146125744386</v>
      </c>
      <c r="H219" s="60">
        <f>('RECEITA CAMBIAL (US$ MIL)'!H219*1000)/'VOLUME (SACAS)'!H219</f>
        <v>148.73243750880306</v>
      </c>
      <c r="I219" s="14"/>
    </row>
    <row r="220" spans="1:9" ht="16.5" customHeight="1">
      <c r="A220" s="15">
        <f>'VOLUME (SACAS)'!A220</f>
        <v>39478</v>
      </c>
      <c r="B220" s="57">
        <f>('RECEITA CAMBIAL (US$ MIL)'!B220*1000)/'VOLUME (SACAS)'!B220</f>
        <v>126.52328557375647</v>
      </c>
      <c r="C220" s="57">
        <f>('RECEITA CAMBIAL (US$ MIL)'!C220*1000)/'VOLUME (SACAS)'!C220</f>
        <v>153.83282403553474</v>
      </c>
      <c r="D220" s="58">
        <f>('RECEITA CAMBIAL (US$ MIL)'!D220*1000)/'VOLUME (SACAS)'!D220</f>
        <v>153.17535541595529</v>
      </c>
      <c r="E220" s="57">
        <f>('RECEITA CAMBIAL (US$ MIL)'!E220*1000)/'VOLUME (SACAS)'!E220</f>
        <v>251.60374603547515</v>
      </c>
      <c r="F220" s="57">
        <f>('RECEITA CAMBIAL (US$ MIL)'!F220*1000)/'VOLUME (SACAS)'!F220</f>
        <v>165.12902715233636</v>
      </c>
      <c r="G220" s="59">
        <f>('RECEITA CAMBIAL (US$ MIL)'!G220*1000)/'VOLUME (SACAS)'!G220</f>
        <v>167.35190479928983</v>
      </c>
      <c r="H220" s="60">
        <f>('RECEITA CAMBIAL (US$ MIL)'!H220*1000)/'VOLUME (SACAS)'!H220</f>
        <v>155.24036952408264</v>
      </c>
      <c r="I220" s="14"/>
    </row>
    <row r="221" spans="1:9" ht="16.5" customHeight="1">
      <c r="A221" s="15">
        <f>'VOLUME (SACAS)'!A221</f>
        <v>39507</v>
      </c>
      <c r="B221" s="57">
        <f>('RECEITA CAMBIAL (US$ MIL)'!B221*1000)/'VOLUME (SACAS)'!B221</f>
        <v>128.92236103970296</v>
      </c>
      <c r="C221" s="57">
        <f>('RECEITA CAMBIAL (US$ MIL)'!C221*1000)/'VOLUME (SACAS)'!C221</f>
        <v>156.98758730535397</v>
      </c>
      <c r="D221" s="58">
        <f>('RECEITA CAMBIAL (US$ MIL)'!D221*1000)/'VOLUME (SACAS)'!D221</f>
        <v>156.4604346246889</v>
      </c>
      <c r="E221" s="57">
        <f>('RECEITA CAMBIAL (US$ MIL)'!E221*1000)/'VOLUME (SACAS)'!E221</f>
        <v>273.90495127655424</v>
      </c>
      <c r="F221" s="57">
        <f>('RECEITA CAMBIAL (US$ MIL)'!F221*1000)/'VOLUME (SACAS)'!F221</f>
        <v>157.79339176863016</v>
      </c>
      <c r="G221" s="59">
        <f>('RECEITA CAMBIAL (US$ MIL)'!G221*1000)/'VOLUME (SACAS)'!G221</f>
        <v>162.02960565142885</v>
      </c>
      <c r="H221" s="60">
        <f>('RECEITA CAMBIAL (US$ MIL)'!H221*1000)/'VOLUME (SACAS)'!H221</f>
        <v>157.1906587928944</v>
      </c>
      <c r="I221" s="14"/>
    </row>
    <row r="222" spans="1:9" ht="16.5" customHeight="1">
      <c r="A222" s="15">
        <f>'VOLUME (SACAS)'!A222</f>
        <v>39538</v>
      </c>
      <c r="B222" s="57">
        <f>('RECEITA CAMBIAL (US$ MIL)'!B222*1000)/'VOLUME (SACAS)'!B222</f>
        <v>143.53572460167194</v>
      </c>
      <c r="C222" s="57">
        <f>('RECEITA CAMBIAL (US$ MIL)'!C222*1000)/'VOLUME (SACAS)'!C222</f>
        <v>165.95584404329506</v>
      </c>
      <c r="D222" s="58">
        <f>('RECEITA CAMBIAL (US$ MIL)'!D222*1000)/'VOLUME (SACAS)'!D222</f>
        <v>164.2005573872537</v>
      </c>
      <c r="E222" s="57">
        <f>('RECEITA CAMBIAL (US$ MIL)'!E222*1000)/'VOLUME (SACAS)'!E222</f>
        <v>279.28155905765055</v>
      </c>
      <c r="F222" s="57">
        <f>('RECEITA CAMBIAL (US$ MIL)'!F222*1000)/'VOLUME (SACAS)'!F222</f>
        <v>164.99306290331486</v>
      </c>
      <c r="G222" s="59">
        <f>('RECEITA CAMBIAL (US$ MIL)'!G222*1000)/'VOLUME (SACAS)'!G222</f>
        <v>169.43004832154429</v>
      </c>
      <c r="H222" s="60">
        <f>('RECEITA CAMBIAL (US$ MIL)'!H222*1000)/'VOLUME (SACAS)'!H222</f>
        <v>164.91315706013691</v>
      </c>
      <c r="I222" s="14"/>
    </row>
    <row r="223" spans="1:9" ht="16.5" customHeight="1">
      <c r="A223" s="15">
        <f>'VOLUME (SACAS)'!A223</f>
        <v>39568</v>
      </c>
      <c r="B223" s="57">
        <f>('RECEITA CAMBIAL (US$ MIL)'!B223*1000)/'VOLUME (SACAS)'!B223</f>
        <v>141.88518712233929</v>
      </c>
      <c r="C223" s="57">
        <f>('RECEITA CAMBIAL (US$ MIL)'!C223*1000)/'VOLUME (SACAS)'!C223</f>
        <v>165.2969027404734</v>
      </c>
      <c r="D223" s="58">
        <f>('RECEITA CAMBIAL (US$ MIL)'!D223*1000)/'VOLUME (SACAS)'!D223</f>
        <v>163.78359827809211</v>
      </c>
      <c r="E223" s="57">
        <f>('RECEITA CAMBIAL (US$ MIL)'!E223*1000)/'VOLUME (SACAS)'!E223</f>
        <v>275.98583408374606</v>
      </c>
      <c r="F223" s="57">
        <f>('RECEITA CAMBIAL (US$ MIL)'!F223*1000)/'VOLUME (SACAS)'!F223</f>
        <v>176.50784076571964</v>
      </c>
      <c r="G223" s="59">
        <f>('RECEITA CAMBIAL (US$ MIL)'!G223*1000)/'VOLUME (SACAS)'!G223</f>
        <v>179.34352119951998</v>
      </c>
      <c r="H223" s="60">
        <f>('RECEITA CAMBIAL (US$ MIL)'!H223*1000)/'VOLUME (SACAS)'!H223</f>
        <v>165.84748682984127</v>
      </c>
      <c r="I223" s="14"/>
    </row>
    <row r="224" spans="1:9" ht="16.5" customHeight="1">
      <c r="A224" s="15">
        <f>'VOLUME (SACAS)'!A224</f>
        <v>39599</v>
      </c>
      <c r="B224" s="57">
        <f>('RECEITA CAMBIAL (US$ MIL)'!B224*1000)/'VOLUME (SACAS)'!B224</f>
        <v>135.14970142807783</v>
      </c>
      <c r="C224" s="57">
        <f>('RECEITA CAMBIAL (US$ MIL)'!C224*1000)/'VOLUME (SACAS)'!C224</f>
        <v>165.64307533275297</v>
      </c>
      <c r="D224" s="58">
        <f>('RECEITA CAMBIAL (US$ MIL)'!D224*1000)/'VOLUME (SACAS)'!D224</f>
        <v>161.88608175835506</v>
      </c>
      <c r="E224" s="57">
        <f>('RECEITA CAMBIAL (US$ MIL)'!E224*1000)/'VOLUME (SACAS)'!E224</f>
        <v>246.82642889513281</v>
      </c>
      <c r="F224" s="57">
        <f>('RECEITA CAMBIAL (US$ MIL)'!F224*1000)/'VOLUME (SACAS)'!F224</f>
        <v>179.68444494920294</v>
      </c>
      <c r="G224" s="59">
        <f>('RECEITA CAMBIAL (US$ MIL)'!G224*1000)/'VOLUME (SACAS)'!G224</f>
        <v>182.14059565452365</v>
      </c>
      <c r="H224" s="60">
        <f>('RECEITA CAMBIAL (US$ MIL)'!H224*1000)/'VOLUME (SACAS)'!H224</f>
        <v>164.95120049673858</v>
      </c>
      <c r="I224" s="14"/>
    </row>
    <row r="225" spans="1:9" ht="16.5" customHeight="1">
      <c r="A225" s="15">
        <f>'VOLUME (SACAS)'!A225</f>
        <v>39629</v>
      </c>
      <c r="B225" s="57">
        <f>('RECEITA CAMBIAL (US$ MIL)'!B225*1000)/'VOLUME (SACAS)'!B225</f>
        <v>134.30310398643161</v>
      </c>
      <c r="C225" s="57">
        <f>('RECEITA CAMBIAL (US$ MIL)'!C225*1000)/'VOLUME (SACAS)'!C225</f>
        <v>163.8827159388741</v>
      </c>
      <c r="D225" s="58">
        <f>('RECEITA CAMBIAL (US$ MIL)'!D225*1000)/'VOLUME (SACAS)'!D225</f>
        <v>161.23564411109723</v>
      </c>
      <c r="E225" s="57">
        <f>('RECEITA CAMBIAL (US$ MIL)'!E225*1000)/'VOLUME (SACAS)'!E225</f>
        <v>287.04978710822002</v>
      </c>
      <c r="F225" s="57">
        <f>('RECEITA CAMBIAL (US$ MIL)'!F225*1000)/'VOLUME (SACAS)'!F225</f>
        <v>177.99649645362805</v>
      </c>
      <c r="G225" s="59">
        <f>('RECEITA CAMBIAL (US$ MIL)'!G225*1000)/'VOLUME (SACAS)'!G225</f>
        <v>183.38753150888166</v>
      </c>
      <c r="H225" s="60">
        <f>('RECEITA CAMBIAL (US$ MIL)'!H225*1000)/'VOLUME (SACAS)'!H225</f>
        <v>164.52709294730312</v>
      </c>
      <c r="I225" s="14"/>
    </row>
    <row r="226" spans="1:9" ht="16.5" customHeight="1">
      <c r="A226" s="15">
        <f>'VOLUME (SACAS)'!A226</f>
        <v>39660</v>
      </c>
      <c r="B226" s="57">
        <f>('RECEITA CAMBIAL (US$ MIL)'!B226*1000)/'VOLUME (SACAS)'!B226</f>
        <v>134.12133749082125</v>
      </c>
      <c r="C226" s="57">
        <f>('RECEITA CAMBIAL (US$ MIL)'!C226*1000)/'VOLUME (SACAS)'!C226</f>
        <v>164.56116130719965</v>
      </c>
      <c r="D226" s="58">
        <f>('RECEITA CAMBIAL (US$ MIL)'!D226*1000)/'VOLUME (SACAS)'!D226</f>
        <v>159.74145386266696</v>
      </c>
      <c r="E226" s="57">
        <f>('RECEITA CAMBIAL (US$ MIL)'!E226*1000)/'VOLUME (SACAS)'!E226</f>
        <v>281.65915229885059</v>
      </c>
      <c r="F226" s="57">
        <f>('RECEITA CAMBIAL (US$ MIL)'!F226*1000)/'VOLUME (SACAS)'!F226</f>
        <v>181.44628625653877</v>
      </c>
      <c r="G226" s="59">
        <f>('RECEITA CAMBIAL (US$ MIL)'!G226*1000)/'VOLUME (SACAS)'!G226</f>
        <v>185.0783523783177</v>
      </c>
      <c r="H226" s="60">
        <f>('RECEITA CAMBIAL (US$ MIL)'!H226*1000)/'VOLUME (SACAS)'!H226</f>
        <v>163.47046143116424</v>
      </c>
      <c r="I226" s="14"/>
    </row>
    <row r="227" spans="1:9" ht="16.5" customHeight="1">
      <c r="A227" s="15">
        <f>'VOLUME (SACAS)'!A227</f>
        <v>39691</v>
      </c>
      <c r="B227" s="57">
        <f>('RECEITA CAMBIAL (US$ MIL)'!B227*1000)/'VOLUME (SACAS)'!B227</f>
        <v>137.44785867101044</v>
      </c>
      <c r="C227" s="57">
        <f>('RECEITA CAMBIAL (US$ MIL)'!C227*1000)/'VOLUME (SACAS)'!C227</f>
        <v>165.68555715159539</v>
      </c>
      <c r="D227" s="58">
        <f>('RECEITA CAMBIAL (US$ MIL)'!D227*1000)/'VOLUME (SACAS)'!D227</f>
        <v>161.24497052595885</v>
      </c>
      <c r="E227" s="57">
        <f>('RECEITA CAMBIAL (US$ MIL)'!E227*1000)/'VOLUME (SACAS)'!E227</f>
        <v>301.98437394722066</v>
      </c>
      <c r="F227" s="57">
        <f>('RECEITA CAMBIAL (US$ MIL)'!F227*1000)/'VOLUME (SACAS)'!F227</f>
        <v>175.28702029789963</v>
      </c>
      <c r="G227" s="59">
        <f>('RECEITA CAMBIAL (US$ MIL)'!G227*1000)/'VOLUME (SACAS)'!G227</f>
        <v>178.24885328853026</v>
      </c>
      <c r="H227" s="60">
        <f>('RECEITA CAMBIAL (US$ MIL)'!H227*1000)/'VOLUME (SACAS)'!H227</f>
        <v>163.60235896241394</v>
      </c>
      <c r="I227" s="14"/>
    </row>
    <row r="228" spans="1:9" ht="16.5" customHeight="1">
      <c r="A228" s="15">
        <f>'VOLUME (SACAS)'!A228</f>
        <v>39721</v>
      </c>
      <c r="B228" s="57">
        <f>('RECEITA CAMBIAL (US$ MIL)'!B228*1000)/'VOLUME (SACAS)'!B228</f>
        <v>137.72593680833094</v>
      </c>
      <c r="C228" s="57">
        <f>('RECEITA CAMBIAL (US$ MIL)'!C228*1000)/'VOLUME (SACAS)'!C228</f>
        <v>167.86376694844421</v>
      </c>
      <c r="D228" s="58">
        <f>('RECEITA CAMBIAL (US$ MIL)'!D228*1000)/'VOLUME (SACAS)'!D228</f>
        <v>164.31545122447969</v>
      </c>
      <c r="E228" s="57">
        <f>('RECEITA CAMBIAL (US$ MIL)'!E228*1000)/'VOLUME (SACAS)'!E228</f>
        <v>305.62916436736305</v>
      </c>
      <c r="F228" s="57">
        <f>('RECEITA CAMBIAL (US$ MIL)'!F228*1000)/'VOLUME (SACAS)'!F228</f>
        <v>173.29783847755439</v>
      </c>
      <c r="G228" s="59">
        <f>('RECEITA CAMBIAL (US$ MIL)'!G228*1000)/'VOLUME (SACAS)'!G228</f>
        <v>178.94944383654806</v>
      </c>
      <c r="H228" s="60">
        <f>('RECEITA CAMBIAL (US$ MIL)'!H228*1000)/'VOLUME (SACAS)'!H228</f>
        <v>165.76313596306434</v>
      </c>
      <c r="I228" s="14"/>
    </row>
    <row r="229" spans="1:9" ht="16.5" customHeight="1">
      <c r="A229" s="15">
        <f>'VOLUME (SACAS)'!A229</f>
        <v>39752</v>
      </c>
      <c r="B229" s="57">
        <f>('RECEITA CAMBIAL (US$ MIL)'!B229*1000)/'VOLUME (SACAS)'!B229</f>
        <v>126.34179954200629</v>
      </c>
      <c r="C229" s="57">
        <f>('RECEITA CAMBIAL (US$ MIL)'!C229*1000)/'VOLUME (SACAS)'!C229</f>
        <v>163.04886184945434</v>
      </c>
      <c r="D229" s="58">
        <f>('RECEITA CAMBIAL (US$ MIL)'!D229*1000)/'VOLUME (SACAS)'!D229</f>
        <v>160.45368762532524</v>
      </c>
      <c r="E229" s="57">
        <f>('RECEITA CAMBIAL (US$ MIL)'!E229*1000)/'VOLUME (SACAS)'!E229</f>
        <v>280.97958942776495</v>
      </c>
      <c r="F229" s="57">
        <f>('RECEITA CAMBIAL (US$ MIL)'!F229*1000)/'VOLUME (SACAS)'!F229</f>
        <v>190.60345548303616</v>
      </c>
      <c r="G229" s="59">
        <f>('RECEITA CAMBIAL (US$ MIL)'!G229*1000)/'VOLUME (SACAS)'!G229</f>
        <v>194.45320692570027</v>
      </c>
      <c r="H229" s="60">
        <f>('RECEITA CAMBIAL (US$ MIL)'!H229*1000)/'VOLUME (SACAS)'!H229</f>
        <v>163.48467354130483</v>
      </c>
      <c r="I229" s="14"/>
    </row>
    <row r="230" spans="1:9" ht="16.5" customHeight="1">
      <c r="A230" s="15">
        <f>'VOLUME (SACAS)'!A230</f>
        <v>39782</v>
      </c>
      <c r="B230" s="57">
        <f>('RECEITA CAMBIAL (US$ MIL)'!B230*1000)/'VOLUME (SACAS)'!B230</f>
        <v>114.99945464246601</v>
      </c>
      <c r="C230" s="57">
        <f>('RECEITA CAMBIAL (US$ MIL)'!C230*1000)/'VOLUME (SACAS)'!C230</f>
        <v>154.65500437590433</v>
      </c>
      <c r="D230" s="58">
        <f>('RECEITA CAMBIAL (US$ MIL)'!D230*1000)/'VOLUME (SACAS)'!D230</f>
        <v>153.09948021447946</v>
      </c>
      <c r="E230" s="57">
        <f>('RECEITA CAMBIAL (US$ MIL)'!E230*1000)/'VOLUME (SACAS)'!E230</f>
        <v>216.17267083519428</v>
      </c>
      <c r="F230" s="57">
        <f>('RECEITA CAMBIAL (US$ MIL)'!F230*1000)/'VOLUME (SACAS)'!F230</f>
        <v>193.86035851777254</v>
      </c>
      <c r="G230" s="59">
        <f>('RECEITA CAMBIAL (US$ MIL)'!G230*1000)/'VOLUME (SACAS)'!G230</f>
        <v>194.0867229285798</v>
      </c>
      <c r="H230" s="60">
        <f>('RECEITA CAMBIAL (US$ MIL)'!H230*1000)/'VOLUME (SACAS)'!H230</f>
        <v>156.17191720120579</v>
      </c>
      <c r="I230" s="14"/>
    </row>
    <row r="231" spans="1:9" ht="16.5" customHeight="1">
      <c r="A231" s="15">
        <f>'VOLUME (SACAS)'!A231</f>
        <v>39813</v>
      </c>
      <c r="B231" s="57">
        <f>('RECEITA CAMBIAL (US$ MIL)'!B231*1000)/'VOLUME (SACAS)'!B231</f>
        <v>113.21432311692354</v>
      </c>
      <c r="C231" s="57">
        <f>('RECEITA CAMBIAL (US$ MIL)'!C231*1000)/'VOLUME (SACAS)'!C231</f>
        <v>148.64347241744591</v>
      </c>
      <c r="D231" s="58">
        <f>('RECEITA CAMBIAL (US$ MIL)'!D231*1000)/'VOLUME (SACAS)'!D231</f>
        <v>146.81945663098995</v>
      </c>
      <c r="E231" s="57">
        <f>('RECEITA CAMBIAL (US$ MIL)'!E231*1000)/'VOLUME (SACAS)'!E231</f>
        <v>218.61162447257382</v>
      </c>
      <c r="F231" s="57">
        <f>('RECEITA CAMBIAL (US$ MIL)'!F231*1000)/'VOLUME (SACAS)'!F231</f>
        <v>196.02781867303042</v>
      </c>
      <c r="G231" s="59">
        <f>('RECEITA CAMBIAL (US$ MIL)'!G231*1000)/'VOLUME (SACAS)'!G231</f>
        <v>196.15525181740264</v>
      </c>
      <c r="H231" s="60">
        <f>('RECEITA CAMBIAL (US$ MIL)'!H231*1000)/'VOLUME (SACAS)'!H231</f>
        <v>150.64770070391199</v>
      </c>
      <c r="I231" s="14"/>
    </row>
    <row r="232" spans="1:9" ht="16.5" customHeight="1">
      <c r="A232" s="15">
        <f>'VOLUME (SACAS)'!A232</f>
        <v>39844</v>
      </c>
      <c r="B232" s="57">
        <f>('RECEITA CAMBIAL (US$ MIL)'!B232*1000)/'VOLUME (SACAS)'!B232</f>
        <v>116.66976346577087</v>
      </c>
      <c r="C232" s="57">
        <f>('RECEITA CAMBIAL (US$ MIL)'!C232*1000)/'VOLUME (SACAS)'!C232</f>
        <v>135.87784296195937</v>
      </c>
      <c r="D232" s="58">
        <f>('RECEITA CAMBIAL (US$ MIL)'!D232*1000)/'VOLUME (SACAS)'!D232</f>
        <v>135.48431977775954</v>
      </c>
      <c r="E232" s="57">
        <f>('RECEITA CAMBIAL (US$ MIL)'!E232*1000)/'VOLUME (SACAS)'!E232</f>
        <v>223.83604988399071</v>
      </c>
      <c r="F232" s="57">
        <f>('RECEITA CAMBIAL (US$ MIL)'!F232*1000)/'VOLUME (SACAS)'!F232</f>
        <v>174.79744048342323</v>
      </c>
      <c r="G232" s="59">
        <f>('RECEITA CAMBIAL (US$ MIL)'!G232*1000)/'VOLUME (SACAS)'!G232</f>
        <v>175.18938923865775</v>
      </c>
      <c r="H232" s="60">
        <f>('RECEITA CAMBIAL (US$ MIL)'!H232*1000)/'VOLUME (SACAS)'!H232</f>
        <v>139.17168980950271</v>
      </c>
      <c r="I232" s="14"/>
    </row>
    <row r="233" spans="1:9" ht="16.5" customHeight="1">
      <c r="A233" s="15">
        <f>'VOLUME (SACAS)'!A233</f>
        <v>39872</v>
      </c>
      <c r="B233" s="57">
        <f>('RECEITA CAMBIAL (US$ MIL)'!B233*1000)/'VOLUME (SACAS)'!B233</f>
        <v>108.99183831325301</v>
      </c>
      <c r="C233" s="57">
        <f>('RECEITA CAMBIAL (US$ MIL)'!C233*1000)/'VOLUME (SACAS)'!C233</f>
        <v>133.62364175420117</v>
      </c>
      <c r="D233" s="58">
        <f>('RECEITA CAMBIAL (US$ MIL)'!D233*1000)/'VOLUME (SACAS)'!D233</f>
        <v>133.19771646476372</v>
      </c>
      <c r="E233" s="57">
        <f>('RECEITA CAMBIAL (US$ MIL)'!E233*1000)/'VOLUME (SACAS)'!E233</f>
        <v>256.45289317507417</v>
      </c>
      <c r="F233" s="57">
        <f>('RECEITA CAMBIAL (US$ MIL)'!F233*1000)/'VOLUME (SACAS)'!F233</f>
        <v>167.25392327741764</v>
      </c>
      <c r="G233" s="59">
        <f>('RECEITA CAMBIAL (US$ MIL)'!G233*1000)/'VOLUME (SACAS)'!G233</f>
        <v>168.05033210136577</v>
      </c>
      <c r="H233" s="60">
        <f>('RECEITA CAMBIAL (US$ MIL)'!H233*1000)/'VOLUME (SACAS)'!H233</f>
        <v>136.20288398284387</v>
      </c>
      <c r="I233" s="14"/>
    </row>
    <row r="234" spans="1:9" ht="16.5" customHeight="1">
      <c r="A234" s="15">
        <f>'VOLUME (SACAS)'!A234</f>
        <v>39903</v>
      </c>
      <c r="B234" s="57">
        <f>('RECEITA CAMBIAL (US$ MIL)'!B234*1000)/'VOLUME (SACAS)'!B234</f>
        <v>103.25224183120741</v>
      </c>
      <c r="C234" s="57">
        <f>('RECEITA CAMBIAL (US$ MIL)'!C234*1000)/'VOLUME (SACAS)'!C234</f>
        <v>129.76828972973067</v>
      </c>
      <c r="D234" s="58">
        <f>('RECEITA CAMBIAL (US$ MIL)'!D234*1000)/'VOLUME (SACAS)'!D234</f>
        <v>129.378438007916</v>
      </c>
      <c r="E234" s="57">
        <f>('RECEITA CAMBIAL (US$ MIL)'!E234*1000)/'VOLUME (SACAS)'!E234</f>
        <v>287.6573543463424</v>
      </c>
      <c r="F234" s="57">
        <f>('RECEITA CAMBIAL (US$ MIL)'!F234*1000)/'VOLUME (SACAS)'!F234</f>
        <v>167.47960149489379</v>
      </c>
      <c r="G234" s="59">
        <f>('RECEITA CAMBIAL (US$ MIL)'!G234*1000)/'VOLUME (SACAS)'!G234</f>
        <v>174.7529409467447</v>
      </c>
      <c r="H234" s="60">
        <f>('RECEITA CAMBIAL (US$ MIL)'!H234*1000)/'VOLUME (SACAS)'!H234</f>
        <v>134.02260748028502</v>
      </c>
      <c r="I234" s="14"/>
    </row>
    <row r="235" spans="1:9" ht="16.5" customHeight="1">
      <c r="A235" s="15">
        <f>'VOLUME (SACAS)'!A235</f>
        <v>39933</v>
      </c>
      <c r="B235" s="57">
        <f>('RECEITA CAMBIAL (US$ MIL)'!B235*1000)/'VOLUME (SACAS)'!B235</f>
        <v>99.386568170408083</v>
      </c>
      <c r="C235" s="57">
        <f>('RECEITA CAMBIAL (US$ MIL)'!C235*1000)/'VOLUME (SACAS)'!C235</f>
        <v>128.51554905863091</v>
      </c>
      <c r="D235" s="58">
        <f>('RECEITA CAMBIAL (US$ MIL)'!D235*1000)/'VOLUME (SACAS)'!D235</f>
        <v>127.61357742253705</v>
      </c>
      <c r="E235" s="57">
        <f>('RECEITA CAMBIAL (US$ MIL)'!E235*1000)/'VOLUME (SACAS)'!E235</f>
        <v>227.98024644030667</v>
      </c>
      <c r="F235" s="57">
        <f>('RECEITA CAMBIAL (US$ MIL)'!F235*1000)/'VOLUME (SACAS)'!F235</f>
        <v>161.54092016511817</v>
      </c>
      <c r="G235" s="59">
        <f>('RECEITA CAMBIAL (US$ MIL)'!G235*1000)/'VOLUME (SACAS)'!G235</f>
        <v>162.01853398895312</v>
      </c>
      <c r="H235" s="60">
        <f>('RECEITA CAMBIAL (US$ MIL)'!H235*1000)/'VOLUME (SACAS)'!H235</f>
        <v>131.101654811131</v>
      </c>
      <c r="I235" s="14"/>
    </row>
    <row r="236" spans="1:9" ht="16.5" customHeight="1">
      <c r="A236" s="15">
        <f>'VOLUME (SACAS)'!A236</f>
        <v>39964</v>
      </c>
      <c r="B236" s="57">
        <f>('RECEITA CAMBIAL (US$ MIL)'!B236*1000)/'VOLUME (SACAS)'!B236</f>
        <v>95.266596244639842</v>
      </c>
      <c r="C236" s="57">
        <f>('RECEITA CAMBIAL (US$ MIL)'!C236*1000)/'VOLUME (SACAS)'!C236</f>
        <v>130.04202834151869</v>
      </c>
      <c r="D236" s="58">
        <f>('RECEITA CAMBIAL (US$ MIL)'!D236*1000)/'VOLUME (SACAS)'!D236</f>
        <v>127.19304949630752</v>
      </c>
      <c r="E236" s="57">
        <f>('RECEITA CAMBIAL (US$ MIL)'!E236*1000)/'VOLUME (SACAS)'!E236</f>
        <v>310.66451506055273</v>
      </c>
      <c r="F236" s="57">
        <f>('RECEITA CAMBIAL (US$ MIL)'!F236*1000)/'VOLUME (SACAS)'!F236</f>
        <v>165.26514476234388</v>
      </c>
      <c r="G236" s="59">
        <f>('RECEITA CAMBIAL (US$ MIL)'!G236*1000)/'VOLUME (SACAS)'!G236</f>
        <v>171.02432066320358</v>
      </c>
      <c r="H236" s="60">
        <f>('RECEITA CAMBIAL (US$ MIL)'!H236*1000)/'VOLUME (SACAS)'!H236</f>
        <v>131.47216155971242</v>
      </c>
      <c r="I236" s="14"/>
    </row>
    <row r="237" spans="1:9" ht="16.5" customHeight="1">
      <c r="A237" s="15">
        <f>'VOLUME (SACAS)'!A237</f>
        <v>39994</v>
      </c>
      <c r="B237" s="57">
        <f>('RECEITA CAMBIAL (US$ MIL)'!B237*1000)/'VOLUME (SACAS)'!B237</f>
        <v>94.812854983570645</v>
      </c>
      <c r="C237" s="57">
        <f>('RECEITA CAMBIAL (US$ MIL)'!C237*1000)/'VOLUME (SACAS)'!C237</f>
        <v>135.26099078092821</v>
      </c>
      <c r="D237" s="58">
        <f>('RECEITA CAMBIAL (US$ MIL)'!D237*1000)/'VOLUME (SACAS)'!D237</f>
        <v>132.697413714748</v>
      </c>
      <c r="E237" s="57">
        <f>('RECEITA CAMBIAL (US$ MIL)'!E237*1000)/'VOLUME (SACAS)'!E237</f>
        <v>258.20459609809603</v>
      </c>
      <c r="F237" s="57">
        <f>('RECEITA CAMBIAL (US$ MIL)'!F237*1000)/'VOLUME (SACAS)'!F237</f>
        <v>153.70911965464748</v>
      </c>
      <c r="G237" s="59">
        <f>('RECEITA CAMBIAL (US$ MIL)'!G237*1000)/'VOLUME (SACAS)'!G237</f>
        <v>159.3420051443197</v>
      </c>
      <c r="H237" s="60">
        <f>('RECEITA CAMBIAL (US$ MIL)'!H237*1000)/'VOLUME (SACAS)'!H237</f>
        <v>135.32863996539825</v>
      </c>
      <c r="I237" s="14"/>
    </row>
    <row r="238" spans="1:9" ht="16.5" customHeight="1">
      <c r="A238" s="15">
        <f>'VOLUME (SACAS)'!A238</f>
        <v>40025</v>
      </c>
      <c r="B238" s="57">
        <f>('RECEITA CAMBIAL (US$ MIL)'!B238*1000)/'VOLUME (SACAS)'!B238</f>
        <v>90.166959269255329</v>
      </c>
      <c r="C238" s="57">
        <f>('RECEITA CAMBIAL (US$ MIL)'!C238*1000)/'VOLUME (SACAS)'!C238</f>
        <v>137.09592776861513</v>
      </c>
      <c r="D238" s="58">
        <f>('RECEITA CAMBIAL (US$ MIL)'!D238*1000)/'VOLUME (SACAS)'!D238</f>
        <v>133.85663669916818</v>
      </c>
      <c r="E238" s="57">
        <f>('RECEITA CAMBIAL (US$ MIL)'!E238*1000)/'VOLUME (SACAS)'!E238</f>
        <v>248.99336051796053</v>
      </c>
      <c r="F238" s="57">
        <f>('RECEITA CAMBIAL (US$ MIL)'!F238*1000)/'VOLUME (SACAS)'!F238</f>
        <v>158.2840620507674</v>
      </c>
      <c r="G238" s="59">
        <f>('RECEITA CAMBIAL (US$ MIL)'!G238*1000)/'VOLUME (SACAS)'!G238</f>
        <v>163.59905742279548</v>
      </c>
      <c r="H238" s="60">
        <f>('RECEITA CAMBIAL (US$ MIL)'!H238*1000)/'VOLUME (SACAS)'!H238</f>
        <v>137.44701416838254</v>
      </c>
      <c r="I238" s="14"/>
    </row>
    <row r="239" spans="1:9" ht="16.5" customHeight="1">
      <c r="A239" s="15">
        <f>'VOLUME (SACAS)'!A239</f>
        <v>40056</v>
      </c>
      <c r="B239" s="57">
        <f>('RECEITA CAMBIAL (US$ MIL)'!B239*1000)/'VOLUME (SACAS)'!B239</f>
        <v>91.726068210258191</v>
      </c>
      <c r="C239" s="57">
        <f>('RECEITA CAMBIAL (US$ MIL)'!C239*1000)/'VOLUME (SACAS)'!C239</f>
        <v>142.77581521616071</v>
      </c>
      <c r="D239" s="58">
        <f>('RECEITA CAMBIAL (US$ MIL)'!D239*1000)/'VOLUME (SACAS)'!D239</f>
        <v>139.71836379585065</v>
      </c>
      <c r="E239" s="57">
        <f>('RECEITA CAMBIAL (US$ MIL)'!E239*1000)/'VOLUME (SACAS)'!E239</f>
        <v>296.20811056940482</v>
      </c>
      <c r="F239" s="57">
        <f>('RECEITA CAMBIAL (US$ MIL)'!F239*1000)/'VOLUME (SACAS)'!F239</f>
        <v>167.39633777341558</v>
      </c>
      <c r="G239" s="59">
        <f>('RECEITA CAMBIAL (US$ MIL)'!G239*1000)/'VOLUME (SACAS)'!G239</f>
        <v>173.62462827634982</v>
      </c>
      <c r="H239" s="60">
        <f>('RECEITA CAMBIAL (US$ MIL)'!H239*1000)/'VOLUME (SACAS)'!H239</f>
        <v>142.79248922488534</v>
      </c>
      <c r="I239" s="14"/>
    </row>
    <row r="240" spans="1:9" ht="16.5" customHeight="1">
      <c r="A240" s="15">
        <f>'VOLUME (SACAS)'!A240</f>
        <v>40086</v>
      </c>
      <c r="B240" s="57">
        <f>('RECEITA CAMBIAL (US$ MIL)'!B240*1000)/'VOLUME (SACAS)'!B240</f>
        <v>97.417311589469364</v>
      </c>
      <c r="C240" s="57">
        <f>('RECEITA CAMBIAL (US$ MIL)'!C240*1000)/'VOLUME (SACAS)'!C240</f>
        <v>145.88963875110497</v>
      </c>
      <c r="D240" s="58">
        <f>('RECEITA CAMBIAL (US$ MIL)'!D240*1000)/'VOLUME (SACAS)'!D240</f>
        <v>143.25159055696199</v>
      </c>
      <c r="E240" s="57">
        <f>('RECEITA CAMBIAL (US$ MIL)'!E240*1000)/'VOLUME (SACAS)'!E240</f>
        <v>323.71528211920526</v>
      </c>
      <c r="F240" s="57">
        <f>('RECEITA CAMBIAL (US$ MIL)'!F240*1000)/'VOLUME (SACAS)'!F240</f>
        <v>160.12408356390966</v>
      </c>
      <c r="G240" s="59">
        <f>('RECEITA CAMBIAL (US$ MIL)'!G240*1000)/'VOLUME (SACAS)'!G240</f>
        <v>164.69966277191631</v>
      </c>
      <c r="H240" s="60">
        <f>('RECEITA CAMBIAL (US$ MIL)'!H240*1000)/'VOLUME (SACAS)'!H240</f>
        <v>145.40467075717706</v>
      </c>
      <c r="I240" s="14"/>
    </row>
    <row r="241" spans="1:9" ht="16.5" customHeight="1">
      <c r="A241" s="15">
        <f>'VOLUME (SACAS)'!A241</f>
        <v>40117</v>
      </c>
      <c r="B241" s="57">
        <f>('RECEITA CAMBIAL (US$ MIL)'!B241*1000)/'VOLUME (SACAS)'!B241</f>
        <v>93.331810128991634</v>
      </c>
      <c r="C241" s="57">
        <f>('RECEITA CAMBIAL (US$ MIL)'!C241*1000)/'VOLUME (SACAS)'!C241</f>
        <v>147.79991465073556</v>
      </c>
      <c r="D241" s="58">
        <f>('RECEITA CAMBIAL (US$ MIL)'!D241*1000)/'VOLUME (SACAS)'!D241</f>
        <v>146.34903585507894</v>
      </c>
      <c r="E241" s="57">
        <f>('RECEITA CAMBIAL (US$ MIL)'!E241*1000)/'VOLUME (SACAS)'!E241</f>
        <v>268.68570134874761</v>
      </c>
      <c r="F241" s="57">
        <f>('RECEITA CAMBIAL (US$ MIL)'!F241*1000)/'VOLUME (SACAS)'!F241</f>
        <v>171.96797548686959</v>
      </c>
      <c r="G241" s="59">
        <f>('RECEITA CAMBIAL (US$ MIL)'!G241*1000)/'VOLUME (SACAS)'!G241</f>
        <v>173.83424531633995</v>
      </c>
      <c r="H241" s="60">
        <f>('RECEITA CAMBIAL (US$ MIL)'!H241*1000)/'VOLUME (SACAS)'!H241</f>
        <v>148.95849071888532</v>
      </c>
      <c r="I241" s="14"/>
    </row>
    <row r="242" spans="1:9" ht="16.5" customHeight="1">
      <c r="A242" s="15">
        <f>'VOLUME (SACAS)'!A242</f>
        <v>40147</v>
      </c>
      <c r="B242" s="57">
        <f>('RECEITA CAMBIAL (US$ MIL)'!B242*1000)/'VOLUME (SACAS)'!B242</f>
        <v>95.620856444974407</v>
      </c>
      <c r="C242" s="57">
        <f>('RECEITA CAMBIAL (US$ MIL)'!C242*1000)/'VOLUME (SACAS)'!C242</f>
        <v>150.22818745742984</v>
      </c>
      <c r="D242" s="58">
        <f>('RECEITA CAMBIAL (US$ MIL)'!D242*1000)/'VOLUME (SACAS)'!D242</f>
        <v>149.02058026744476</v>
      </c>
      <c r="E242" s="57">
        <f>('RECEITA CAMBIAL (US$ MIL)'!E242*1000)/'VOLUME (SACAS)'!E242</f>
        <v>251.90829048263421</v>
      </c>
      <c r="F242" s="57">
        <f>('RECEITA CAMBIAL (US$ MIL)'!F242*1000)/'VOLUME (SACAS)'!F242</f>
        <v>165.55400404605638</v>
      </c>
      <c r="G242" s="59">
        <f>('RECEITA CAMBIAL (US$ MIL)'!G242*1000)/'VOLUME (SACAS)'!G242</f>
        <v>166.34849731084626</v>
      </c>
      <c r="H242" s="60">
        <f>('RECEITA CAMBIAL (US$ MIL)'!H242*1000)/'VOLUME (SACAS)'!H242</f>
        <v>150.63142114063149</v>
      </c>
      <c r="I242" s="14"/>
    </row>
    <row r="243" spans="1:9" ht="16.5" customHeight="1">
      <c r="A243" s="15">
        <f>'VOLUME (SACAS)'!A243</f>
        <v>40178</v>
      </c>
      <c r="B243" s="57">
        <f>('RECEITA CAMBIAL (US$ MIL)'!B243*1000)/'VOLUME (SACAS)'!B243</f>
        <v>94.826635376289502</v>
      </c>
      <c r="C243" s="57">
        <f>('RECEITA CAMBIAL (US$ MIL)'!C243*1000)/'VOLUME (SACAS)'!C243</f>
        <v>154.38894139292273</v>
      </c>
      <c r="D243" s="58">
        <f>('RECEITA CAMBIAL (US$ MIL)'!D243*1000)/'VOLUME (SACAS)'!D243</f>
        <v>152.27529844196945</v>
      </c>
      <c r="E243" s="57">
        <f>('RECEITA CAMBIAL (US$ MIL)'!E243*1000)/'VOLUME (SACAS)'!E243</f>
        <v>252.72517278953924</v>
      </c>
      <c r="F243" s="57">
        <f>('RECEITA CAMBIAL (US$ MIL)'!F243*1000)/'VOLUME (SACAS)'!F243</f>
        <v>164.86262675247818</v>
      </c>
      <c r="G243" s="59">
        <f>('RECEITA CAMBIAL (US$ MIL)'!G243*1000)/'VOLUME (SACAS)'!G243</f>
        <v>166.86037213352068</v>
      </c>
      <c r="H243" s="60">
        <f>('RECEITA CAMBIAL (US$ MIL)'!H243*1000)/'VOLUME (SACAS)'!H243</f>
        <v>153.88620925288714</v>
      </c>
      <c r="I243" s="14"/>
    </row>
    <row r="244" spans="1:9" ht="16.5" customHeight="1">
      <c r="A244" s="15">
        <f>'VOLUME (SACAS)'!A244</f>
        <v>40209</v>
      </c>
      <c r="B244" s="57">
        <f>('RECEITA CAMBIAL (US$ MIL)'!B244*1000)/'VOLUME (SACAS)'!B244</f>
        <v>102.20831361954276</v>
      </c>
      <c r="C244" s="57">
        <f>('RECEITA CAMBIAL (US$ MIL)'!C244*1000)/'VOLUME (SACAS)'!C244</f>
        <v>154.82184671923528</v>
      </c>
      <c r="D244" s="58">
        <f>('RECEITA CAMBIAL (US$ MIL)'!D244*1000)/'VOLUME (SACAS)'!D244</f>
        <v>153.7921170997441</v>
      </c>
      <c r="E244" s="57">
        <f>('RECEITA CAMBIAL (US$ MIL)'!E244*1000)/'VOLUME (SACAS)'!E244</f>
        <v>294.61215512465373</v>
      </c>
      <c r="F244" s="57">
        <f>('RECEITA CAMBIAL (US$ MIL)'!F244*1000)/'VOLUME (SACAS)'!F244</f>
        <v>162.07232593589438</v>
      </c>
      <c r="G244" s="59">
        <f>('RECEITA CAMBIAL (US$ MIL)'!G244*1000)/'VOLUME (SACAS)'!G244</f>
        <v>164.03030253428213</v>
      </c>
      <c r="H244" s="60">
        <f>('RECEITA CAMBIAL (US$ MIL)'!H244*1000)/'VOLUME (SACAS)'!H244</f>
        <v>154.79490921785751</v>
      </c>
      <c r="I244" s="14"/>
    </row>
    <row r="245" spans="1:9" ht="16.5" customHeight="1">
      <c r="A245" s="15">
        <f>'VOLUME (SACAS)'!A245</f>
        <v>40237</v>
      </c>
      <c r="B245" s="57">
        <f>('RECEITA CAMBIAL (US$ MIL)'!B245*1000)/'VOLUME (SACAS)'!B245</f>
        <v>107.59186794632542</v>
      </c>
      <c r="C245" s="57">
        <f>('RECEITA CAMBIAL (US$ MIL)'!C245*1000)/'VOLUME (SACAS)'!C245</f>
        <v>156.22316505504668</v>
      </c>
      <c r="D245" s="58">
        <f>('RECEITA CAMBIAL (US$ MIL)'!D245*1000)/'VOLUME (SACAS)'!D245</f>
        <v>155.68216053138752</v>
      </c>
      <c r="E245" s="57">
        <f>('RECEITA CAMBIAL (US$ MIL)'!E245*1000)/'VOLUME (SACAS)'!E245</f>
        <v>292.31055576464684</v>
      </c>
      <c r="F245" s="57">
        <f>('RECEITA CAMBIAL (US$ MIL)'!F245*1000)/'VOLUME (SACAS)'!F245</f>
        <v>163.98245414214881</v>
      </c>
      <c r="G245" s="59">
        <f>('RECEITA CAMBIAL (US$ MIL)'!G245*1000)/'VOLUME (SACAS)'!G245</f>
        <v>168.14816703522254</v>
      </c>
      <c r="H245" s="60">
        <f>('RECEITA CAMBIAL (US$ MIL)'!H245*1000)/'VOLUME (SACAS)'!H245</f>
        <v>157.03145940244218</v>
      </c>
      <c r="I245" s="14"/>
    </row>
    <row r="246" spans="1:9" ht="16.5" customHeight="1">
      <c r="A246" s="15">
        <f>'VOLUME (SACAS)'!A246</f>
        <v>40268</v>
      </c>
      <c r="B246" s="57">
        <f>('RECEITA CAMBIAL (US$ MIL)'!B246*1000)/'VOLUME (SACAS)'!B246</f>
        <v>108.23411941796287</v>
      </c>
      <c r="C246" s="57">
        <f>('RECEITA CAMBIAL (US$ MIL)'!C246*1000)/'VOLUME (SACAS)'!C246</f>
        <v>156.83335106351282</v>
      </c>
      <c r="D246" s="58">
        <f>('RECEITA CAMBIAL (US$ MIL)'!D246*1000)/'VOLUME (SACAS)'!D246</f>
        <v>155.90331124857377</v>
      </c>
      <c r="E246" s="57">
        <f>('RECEITA CAMBIAL (US$ MIL)'!E246*1000)/'VOLUME (SACAS)'!E246</f>
        <v>284.81238585811286</v>
      </c>
      <c r="F246" s="57">
        <f>('RECEITA CAMBIAL (US$ MIL)'!F246*1000)/'VOLUME (SACAS)'!F246</f>
        <v>164.62114918722386</v>
      </c>
      <c r="G246" s="59">
        <f>('RECEITA CAMBIAL (US$ MIL)'!G246*1000)/'VOLUME (SACAS)'!G246</f>
        <v>166.53047221953597</v>
      </c>
      <c r="H246" s="60">
        <f>('RECEITA CAMBIAL (US$ MIL)'!H246*1000)/'VOLUME (SACAS)'!H246</f>
        <v>156.97576228663655</v>
      </c>
      <c r="I246" s="14"/>
    </row>
    <row r="247" spans="1:9" ht="16.5" customHeight="1">
      <c r="A247" s="15">
        <f>'VOLUME (SACAS)'!A247</f>
        <v>40298</v>
      </c>
      <c r="B247" s="57">
        <f>('RECEITA CAMBIAL (US$ MIL)'!B247*1000)/'VOLUME (SACAS)'!B247</f>
        <v>105.27710829140233</v>
      </c>
      <c r="C247" s="57">
        <f>('RECEITA CAMBIAL (US$ MIL)'!C247*1000)/'VOLUME (SACAS)'!C247</f>
        <v>157.18603612169701</v>
      </c>
      <c r="D247" s="58">
        <f>('RECEITA CAMBIAL (US$ MIL)'!D247*1000)/'VOLUME (SACAS)'!D247</f>
        <v>156.59317647887775</v>
      </c>
      <c r="E247" s="57">
        <f>('RECEITA CAMBIAL (US$ MIL)'!E247*1000)/'VOLUME (SACAS)'!E247</f>
        <v>258.16843953442498</v>
      </c>
      <c r="F247" s="57">
        <f>('RECEITA CAMBIAL (US$ MIL)'!F247*1000)/'VOLUME (SACAS)'!F247</f>
        <v>157.54267428339148</v>
      </c>
      <c r="G247" s="59">
        <f>('RECEITA CAMBIAL (US$ MIL)'!G247*1000)/'VOLUME (SACAS)'!G247</f>
        <v>159.21395654624212</v>
      </c>
      <c r="H247" s="60">
        <f>('RECEITA CAMBIAL (US$ MIL)'!H247*1000)/'VOLUME (SACAS)'!H247</f>
        <v>156.9399888479866</v>
      </c>
      <c r="I247" s="14"/>
    </row>
    <row r="248" spans="1:9" ht="16.5" customHeight="1">
      <c r="A248" s="15">
        <f>'VOLUME (SACAS)'!A248</f>
        <v>40329</v>
      </c>
      <c r="B248" s="57">
        <f>('RECEITA CAMBIAL (US$ MIL)'!B248*1000)/'VOLUME (SACAS)'!B248</f>
        <v>90.701584037015621</v>
      </c>
      <c r="C248" s="57">
        <f>('RECEITA CAMBIAL (US$ MIL)'!C248*1000)/'VOLUME (SACAS)'!C248</f>
        <v>160.35312460028217</v>
      </c>
      <c r="D248" s="58">
        <f>('RECEITA CAMBIAL (US$ MIL)'!D248*1000)/'VOLUME (SACAS)'!D248</f>
        <v>156.29359323080604</v>
      </c>
      <c r="E248" s="57">
        <f>('RECEITA CAMBIAL (US$ MIL)'!E248*1000)/'VOLUME (SACAS)'!E248</f>
        <v>245.06085056390981</v>
      </c>
      <c r="F248" s="57">
        <f>('RECEITA CAMBIAL (US$ MIL)'!F248*1000)/'VOLUME (SACAS)'!F248</f>
        <v>153.51447305192423</v>
      </c>
      <c r="G248" s="59">
        <f>('RECEITA CAMBIAL (US$ MIL)'!G248*1000)/'VOLUME (SACAS)'!G248</f>
        <v>154.74102822244262</v>
      </c>
      <c r="H248" s="60">
        <f>('RECEITA CAMBIAL (US$ MIL)'!H248*1000)/'VOLUME (SACAS)'!H248</f>
        <v>156.09962320623563</v>
      </c>
      <c r="I248" s="14"/>
    </row>
    <row r="249" spans="1:9" ht="16.5" customHeight="1">
      <c r="A249" s="15">
        <f>'VOLUME (SACAS)'!A249</f>
        <v>40359</v>
      </c>
      <c r="B249" s="57">
        <f>('RECEITA CAMBIAL (US$ MIL)'!B249*1000)/'VOLUME (SACAS)'!B249</f>
        <v>90.770514833942997</v>
      </c>
      <c r="C249" s="57">
        <f>('RECEITA CAMBIAL (US$ MIL)'!C249*1000)/'VOLUME (SACAS)'!C249</f>
        <v>156.16862261531577</v>
      </c>
      <c r="D249" s="58">
        <f>('RECEITA CAMBIAL (US$ MIL)'!D249*1000)/'VOLUME (SACAS)'!D249</f>
        <v>150.21948113148071</v>
      </c>
      <c r="E249" s="57">
        <f>('RECEITA CAMBIAL (US$ MIL)'!E249*1000)/'VOLUME (SACAS)'!E249</f>
        <v>292.20045123221104</v>
      </c>
      <c r="F249" s="57">
        <f>('RECEITA CAMBIAL (US$ MIL)'!F249*1000)/'VOLUME (SACAS)'!F249</f>
        <v>150.44203414381136</v>
      </c>
      <c r="G249" s="59">
        <f>('RECEITA CAMBIAL (US$ MIL)'!G249*1000)/'VOLUME (SACAS)'!G249</f>
        <v>152.97907980643197</v>
      </c>
      <c r="H249" s="60">
        <f>('RECEITA CAMBIAL (US$ MIL)'!H249*1000)/'VOLUME (SACAS)'!H249</f>
        <v>150.63347551835275</v>
      </c>
      <c r="I249" s="14"/>
    </row>
    <row r="250" spans="1:9" ht="16.5" customHeight="1">
      <c r="A250" s="15">
        <f>'VOLUME (SACAS)'!A250</f>
        <v>40390</v>
      </c>
      <c r="B250" s="57">
        <f>('RECEITA CAMBIAL (US$ MIL)'!B250*1000)/'VOLUME (SACAS)'!B250</f>
        <v>99.548547084367243</v>
      </c>
      <c r="C250" s="57">
        <f>('RECEITA CAMBIAL (US$ MIL)'!C250*1000)/'VOLUME (SACAS)'!C250</f>
        <v>165.3853048146122</v>
      </c>
      <c r="D250" s="58">
        <f>('RECEITA CAMBIAL (US$ MIL)'!D250*1000)/'VOLUME (SACAS)'!D250</f>
        <v>160.53565767966577</v>
      </c>
      <c r="E250" s="57">
        <f>('RECEITA CAMBIAL (US$ MIL)'!E250*1000)/'VOLUME (SACAS)'!E250</f>
        <v>239.69283372921615</v>
      </c>
      <c r="F250" s="57">
        <f>('RECEITA CAMBIAL (US$ MIL)'!F250*1000)/'VOLUME (SACAS)'!F250</f>
        <v>155.99221392217137</v>
      </c>
      <c r="G250" s="59">
        <f>('RECEITA CAMBIAL (US$ MIL)'!G250*1000)/'VOLUME (SACAS)'!G250</f>
        <v>157.24601525000978</v>
      </c>
      <c r="H250" s="60">
        <f>('RECEITA CAMBIAL (US$ MIL)'!H250*1000)/'VOLUME (SACAS)'!H250</f>
        <v>160.16125955280404</v>
      </c>
      <c r="I250" s="14"/>
    </row>
    <row r="251" spans="1:9" ht="16.5" customHeight="1">
      <c r="A251" s="15">
        <f>'VOLUME (SACAS)'!A251</f>
        <v>40421</v>
      </c>
      <c r="B251" s="57">
        <f>('RECEITA CAMBIAL (US$ MIL)'!B251*1000)/'VOLUME (SACAS)'!B251</f>
        <v>104.75096318211703</v>
      </c>
      <c r="C251" s="57">
        <f>('RECEITA CAMBIAL (US$ MIL)'!C251*1000)/'VOLUME (SACAS)'!C251</f>
        <v>175.01697136354863</v>
      </c>
      <c r="D251" s="58">
        <f>('RECEITA CAMBIAL (US$ MIL)'!D251*1000)/'VOLUME (SACAS)'!D251</f>
        <v>171.39939342163774</v>
      </c>
      <c r="E251" s="57">
        <f>('RECEITA CAMBIAL (US$ MIL)'!E251*1000)/'VOLUME (SACAS)'!E251</f>
        <v>276.70821557394441</v>
      </c>
      <c r="F251" s="57">
        <f>('RECEITA CAMBIAL (US$ MIL)'!F251*1000)/'VOLUME (SACAS)'!F251</f>
        <v>164.22195191414235</v>
      </c>
      <c r="G251" s="59">
        <f>('RECEITA CAMBIAL (US$ MIL)'!G251*1000)/'VOLUME (SACAS)'!G251</f>
        <v>166.6322293853687</v>
      </c>
      <c r="H251" s="60">
        <f>('RECEITA CAMBIAL (US$ MIL)'!H251*1000)/'VOLUME (SACAS)'!H251</f>
        <v>171.02753336201201</v>
      </c>
      <c r="I251" s="14"/>
    </row>
    <row r="252" spans="1:9" ht="16.5" customHeight="1">
      <c r="A252" s="15">
        <f>'VOLUME (SACAS)'!A252</f>
        <v>40451</v>
      </c>
      <c r="B252" s="57">
        <f>('RECEITA CAMBIAL (US$ MIL)'!B252*1000)/'VOLUME (SACAS)'!B252</f>
        <v>104.08245160098836</v>
      </c>
      <c r="C252" s="57">
        <f>('RECEITA CAMBIAL (US$ MIL)'!C252*1000)/'VOLUME (SACAS)'!C252</f>
        <v>182.75690619221126</v>
      </c>
      <c r="D252" s="58">
        <f>('RECEITA CAMBIAL (US$ MIL)'!D252*1000)/'VOLUME (SACAS)'!D252</f>
        <v>178.61923391003762</v>
      </c>
      <c r="E252" s="57">
        <f>('RECEITA CAMBIAL (US$ MIL)'!E252*1000)/'VOLUME (SACAS)'!E252</f>
        <v>255.51088725684798</v>
      </c>
      <c r="F252" s="57">
        <f>('RECEITA CAMBIAL (US$ MIL)'!F252*1000)/'VOLUME (SACAS)'!F252</f>
        <v>158.12129236982062</v>
      </c>
      <c r="G252" s="59">
        <f>('RECEITA CAMBIAL (US$ MIL)'!G252*1000)/'VOLUME (SACAS)'!G252</f>
        <v>159.74228045658029</v>
      </c>
      <c r="H252" s="60">
        <f>('RECEITA CAMBIAL (US$ MIL)'!H252*1000)/'VOLUME (SACAS)'!H252</f>
        <v>176.88170374195212</v>
      </c>
      <c r="I252" s="14"/>
    </row>
    <row r="253" spans="1:9" ht="16.5" customHeight="1">
      <c r="A253" s="15">
        <f>'VOLUME (SACAS)'!A253</f>
        <v>40482</v>
      </c>
      <c r="B253" s="57">
        <f>('RECEITA CAMBIAL (US$ MIL)'!B253*1000)/'VOLUME (SACAS)'!B253</f>
        <v>108.26978087458788</v>
      </c>
      <c r="C253" s="57">
        <f>('RECEITA CAMBIAL (US$ MIL)'!C253*1000)/'VOLUME (SACAS)'!C253</f>
        <v>192.47497418149305</v>
      </c>
      <c r="D253" s="58">
        <f>('RECEITA CAMBIAL (US$ MIL)'!D253*1000)/'VOLUME (SACAS)'!D253</f>
        <v>189.4420447571238</v>
      </c>
      <c r="E253" s="57">
        <f>('RECEITA CAMBIAL (US$ MIL)'!E253*1000)/'VOLUME (SACAS)'!E253</f>
        <v>325.20573503977863</v>
      </c>
      <c r="F253" s="57">
        <f>('RECEITA CAMBIAL (US$ MIL)'!F253*1000)/'VOLUME (SACAS)'!F253</f>
        <v>167.25546662123131</v>
      </c>
      <c r="G253" s="59">
        <f>('RECEITA CAMBIAL (US$ MIL)'!G253*1000)/'VOLUME (SACAS)'!G253</f>
        <v>170.16478022503122</v>
      </c>
      <c r="H253" s="60">
        <f>('RECEITA CAMBIAL (US$ MIL)'!H253*1000)/'VOLUME (SACAS)'!H253</f>
        <v>187.71581481358919</v>
      </c>
      <c r="I253" s="14"/>
    </row>
    <row r="254" spans="1:9" ht="16.5" customHeight="1">
      <c r="A254" s="15">
        <f>'VOLUME (SACAS)'!A254</f>
        <v>40512</v>
      </c>
      <c r="B254" s="57">
        <f>('RECEITA CAMBIAL (US$ MIL)'!B254*1000)/'VOLUME (SACAS)'!B254</f>
        <v>107.94370645167976</v>
      </c>
      <c r="C254" s="57">
        <f>('RECEITA CAMBIAL (US$ MIL)'!C254*1000)/'VOLUME (SACAS)'!C254</f>
        <v>200.21678367506414</v>
      </c>
      <c r="D254" s="58">
        <f>('RECEITA CAMBIAL (US$ MIL)'!D254*1000)/'VOLUME (SACAS)'!D254</f>
        <v>197.17482622020276</v>
      </c>
      <c r="E254" s="57">
        <f>('RECEITA CAMBIAL (US$ MIL)'!E254*1000)/'VOLUME (SACAS)'!E254</f>
        <v>314.89216237781767</v>
      </c>
      <c r="F254" s="57">
        <f>('RECEITA CAMBIAL (US$ MIL)'!F254*1000)/'VOLUME (SACAS)'!F254</f>
        <v>170.07642602350433</v>
      </c>
      <c r="G254" s="59">
        <f>('RECEITA CAMBIAL (US$ MIL)'!G254*1000)/'VOLUME (SACAS)'!G254</f>
        <v>172.7137821558448</v>
      </c>
      <c r="H254" s="60">
        <f>('RECEITA CAMBIAL (US$ MIL)'!H254*1000)/'VOLUME (SACAS)'!H254</f>
        <v>195.07235269945355</v>
      </c>
      <c r="I254" s="14"/>
    </row>
    <row r="255" spans="1:9" ht="16.5" customHeight="1">
      <c r="A255" s="15">
        <f>'VOLUME (SACAS)'!A255</f>
        <v>40543</v>
      </c>
      <c r="B255" s="57">
        <f>('RECEITA CAMBIAL (US$ MIL)'!B255*1000)/'VOLUME (SACAS)'!B255</f>
        <v>109.67919293346937</v>
      </c>
      <c r="C255" s="57">
        <f>('RECEITA CAMBIAL (US$ MIL)'!C255*1000)/'VOLUME (SACAS)'!C255</f>
        <v>210.23011309506671</v>
      </c>
      <c r="D255" s="58">
        <f>('RECEITA CAMBIAL (US$ MIL)'!D255*1000)/'VOLUME (SACAS)'!D255</f>
        <v>207.83792449292969</v>
      </c>
      <c r="E255" s="57">
        <f>('RECEITA CAMBIAL (US$ MIL)'!E255*1000)/'VOLUME (SACAS)'!E255</f>
        <v>330.66995044052862</v>
      </c>
      <c r="F255" s="57">
        <f>('RECEITA CAMBIAL (US$ MIL)'!F255*1000)/'VOLUME (SACAS)'!F255</f>
        <v>164.91993487419799</v>
      </c>
      <c r="G255" s="59">
        <f>('RECEITA CAMBIAL (US$ MIL)'!G255*1000)/'VOLUME (SACAS)'!G255</f>
        <v>167.68289156921418</v>
      </c>
      <c r="H255" s="60">
        <f>('RECEITA CAMBIAL (US$ MIL)'!H255*1000)/'VOLUME (SACAS)'!H255</f>
        <v>204.04269645599271</v>
      </c>
      <c r="I255" s="14"/>
    </row>
    <row r="256" spans="1:9" ht="16.5" customHeight="1">
      <c r="A256" s="15">
        <f>'VOLUME (SACAS)'!A256</f>
        <v>40574</v>
      </c>
      <c r="B256" s="57">
        <f>('RECEITA CAMBIAL (US$ MIL)'!B256*1000)/'VOLUME (SACAS)'!B256</f>
        <v>115.00126865557876</v>
      </c>
      <c r="C256" s="57">
        <f>('RECEITA CAMBIAL (US$ MIL)'!C256*1000)/'VOLUME (SACAS)'!C256</f>
        <v>219.05869948469842</v>
      </c>
      <c r="D256" s="58">
        <f>('RECEITA CAMBIAL (US$ MIL)'!D256*1000)/'VOLUME (SACAS)'!D256</f>
        <v>216.42633299640696</v>
      </c>
      <c r="E256" s="57">
        <f>('RECEITA CAMBIAL (US$ MIL)'!E256*1000)/'VOLUME (SACAS)'!E256</f>
        <v>316.97312823355509</v>
      </c>
      <c r="F256" s="57">
        <f>('RECEITA CAMBIAL (US$ MIL)'!F256*1000)/'VOLUME (SACAS)'!F256</f>
        <v>168.49559496173595</v>
      </c>
      <c r="G256" s="59">
        <f>('RECEITA CAMBIAL (US$ MIL)'!G256*1000)/'VOLUME (SACAS)'!G256</f>
        <v>172.34524432776331</v>
      </c>
      <c r="H256" s="60">
        <f>('RECEITA CAMBIAL (US$ MIL)'!H256*1000)/'VOLUME (SACAS)'!H256</f>
        <v>213.14224441561362</v>
      </c>
      <c r="I256" s="14"/>
    </row>
    <row r="257" spans="1:9" ht="16.5" customHeight="1">
      <c r="A257" s="15">
        <f>'VOLUME (SACAS)'!A257</f>
        <v>40602</v>
      </c>
      <c r="B257" s="57">
        <f>('RECEITA CAMBIAL (US$ MIL)'!B257*1000)/'VOLUME (SACAS)'!B257</f>
        <v>123.80633734395299</v>
      </c>
      <c r="C257" s="57">
        <f>('RECEITA CAMBIAL (US$ MIL)'!C257*1000)/'VOLUME (SACAS)'!C257</f>
        <v>234.71376118180632</v>
      </c>
      <c r="D257" s="58">
        <f>('RECEITA CAMBIAL (US$ MIL)'!D257*1000)/'VOLUME (SACAS)'!D257</f>
        <v>232.32980934642077</v>
      </c>
      <c r="E257" s="57">
        <f>('RECEITA CAMBIAL (US$ MIL)'!E257*1000)/'VOLUME (SACAS)'!E257</f>
        <v>324.66534280936457</v>
      </c>
      <c r="F257" s="57">
        <f>('RECEITA CAMBIAL (US$ MIL)'!F257*1000)/'VOLUME (SACAS)'!F257</f>
        <v>177.08296025854975</v>
      </c>
      <c r="G257" s="59">
        <f>('RECEITA CAMBIAL (US$ MIL)'!G257*1000)/'VOLUME (SACAS)'!G257</f>
        <v>179.70133441623463</v>
      </c>
      <c r="H257" s="60">
        <f>('RECEITA CAMBIAL (US$ MIL)'!H257*1000)/'VOLUME (SACAS)'!H257</f>
        <v>227.15136606566168</v>
      </c>
      <c r="I257" s="14"/>
    </row>
    <row r="258" spans="1:9" ht="16.5" customHeight="1">
      <c r="A258" s="15">
        <f>'VOLUME (SACAS)'!A258</f>
        <v>40633</v>
      </c>
      <c r="B258" s="57">
        <f>('RECEITA CAMBIAL (US$ MIL)'!B258*1000)/'VOLUME (SACAS)'!B258</f>
        <v>136.7767875482059</v>
      </c>
      <c r="C258" s="57">
        <f>('RECEITA CAMBIAL (US$ MIL)'!C258*1000)/'VOLUME (SACAS)'!C258</f>
        <v>258.21561037019308</v>
      </c>
      <c r="D258" s="58">
        <f>('RECEITA CAMBIAL (US$ MIL)'!D258*1000)/'VOLUME (SACAS)'!D258</f>
        <v>248.57764142449787</v>
      </c>
      <c r="E258" s="57">
        <f>('RECEITA CAMBIAL (US$ MIL)'!E258*1000)/'VOLUME (SACAS)'!E258</f>
        <v>319.32505184331802</v>
      </c>
      <c r="F258" s="57">
        <f>('RECEITA CAMBIAL (US$ MIL)'!F258*1000)/'VOLUME (SACAS)'!F258</f>
        <v>175.57799539899671</v>
      </c>
      <c r="G258" s="59">
        <f>('RECEITA CAMBIAL (US$ MIL)'!G258*1000)/'VOLUME (SACAS)'!G258</f>
        <v>177.60897872259616</v>
      </c>
      <c r="H258" s="60">
        <f>('RECEITA CAMBIAL (US$ MIL)'!H258*1000)/'VOLUME (SACAS)'!H258</f>
        <v>239.14499949879206</v>
      </c>
      <c r="I258" s="14"/>
    </row>
    <row r="259" spans="1:9" ht="16.5" customHeight="1">
      <c r="A259" s="15">
        <f>'VOLUME (SACAS)'!A259</f>
        <v>40663</v>
      </c>
      <c r="B259" s="57">
        <f>('RECEITA CAMBIAL (US$ MIL)'!B259*1000)/'VOLUME (SACAS)'!B259</f>
        <v>142.66442004927302</v>
      </c>
      <c r="C259" s="57">
        <f>('RECEITA CAMBIAL (US$ MIL)'!C259*1000)/'VOLUME (SACAS)'!C259</f>
        <v>276.37088624331227</v>
      </c>
      <c r="D259" s="58">
        <f>('RECEITA CAMBIAL (US$ MIL)'!D259*1000)/'VOLUME (SACAS)'!D259</f>
        <v>258.91074953221346</v>
      </c>
      <c r="E259" s="57">
        <f>('RECEITA CAMBIAL (US$ MIL)'!E259*1000)/'VOLUME (SACAS)'!E259</f>
        <v>374.07907583417597</v>
      </c>
      <c r="F259" s="57">
        <f>('RECEITA CAMBIAL (US$ MIL)'!F259*1000)/'VOLUME (SACAS)'!F259</f>
        <v>182.92187923678907</v>
      </c>
      <c r="G259" s="59">
        <f>('RECEITA CAMBIAL (US$ MIL)'!G259*1000)/'VOLUME (SACAS)'!G259</f>
        <v>185.96524463861996</v>
      </c>
      <c r="H259" s="60">
        <f>('RECEITA CAMBIAL (US$ MIL)'!H259*1000)/'VOLUME (SACAS)'!H259</f>
        <v>250.75668284863602</v>
      </c>
      <c r="I259" s="14"/>
    </row>
    <row r="260" spans="1:9" ht="16.5" customHeight="1">
      <c r="A260" s="15">
        <f>'VOLUME (SACAS)'!A260</f>
        <v>40694</v>
      </c>
      <c r="B260" s="57">
        <f>('RECEITA CAMBIAL (US$ MIL)'!B260*1000)/'VOLUME (SACAS)'!B260</f>
        <v>142.84801253038663</v>
      </c>
      <c r="C260" s="57">
        <f>('RECEITA CAMBIAL (US$ MIL)'!C260*1000)/'VOLUME (SACAS)'!C260</f>
        <v>297.65546834709897</v>
      </c>
      <c r="D260" s="58">
        <f>('RECEITA CAMBIAL (US$ MIL)'!D260*1000)/'VOLUME (SACAS)'!D260</f>
        <v>275.05104824899746</v>
      </c>
      <c r="E260" s="57">
        <f>('RECEITA CAMBIAL (US$ MIL)'!E260*1000)/'VOLUME (SACAS)'!E260</f>
        <v>344.48848125689085</v>
      </c>
      <c r="F260" s="57">
        <f>('RECEITA CAMBIAL (US$ MIL)'!F260*1000)/'VOLUME (SACAS)'!F260</f>
        <v>194.97781717848815</v>
      </c>
      <c r="G260" s="59">
        <f>('RECEITA CAMBIAL (US$ MIL)'!G260*1000)/'VOLUME (SACAS)'!G260</f>
        <v>199.02540015073274</v>
      </c>
      <c r="H260" s="60">
        <f>('RECEITA CAMBIAL (US$ MIL)'!H260*1000)/'VOLUME (SACAS)'!H260</f>
        <v>267.43062823303262</v>
      </c>
      <c r="I260" s="14"/>
    </row>
    <row r="261" spans="1:9" ht="16.5" customHeight="1">
      <c r="A261" s="15">
        <f>'VOLUME (SACAS)'!A261</f>
        <v>40724</v>
      </c>
      <c r="B261" s="57">
        <f>('RECEITA CAMBIAL (US$ MIL)'!B261*1000)/'VOLUME (SACAS)'!B261</f>
        <v>142.19954851900039</v>
      </c>
      <c r="C261" s="57">
        <f>('RECEITA CAMBIAL (US$ MIL)'!C261*1000)/'VOLUME (SACAS)'!C261</f>
        <v>297.31845345393333</v>
      </c>
      <c r="D261" s="58">
        <f>('RECEITA CAMBIAL (US$ MIL)'!D261*1000)/'VOLUME (SACAS)'!D261</f>
        <v>271.06612387403032</v>
      </c>
      <c r="E261" s="57">
        <f>('RECEITA CAMBIAL (US$ MIL)'!E261*1000)/'VOLUME (SACAS)'!E261</f>
        <v>359.76679893297762</v>
      </c>
      <c r="F261" s="57">
        <f>('RECEITA CAMBIAL (US$ MIL)'!F261*1000)/'VOLUME (SACAS)'!F261</f>
        <v>193.74621667211508</v>
      </c>
      <c r="G261" s="59">
        <f>('RECEITA CAMBIAL (US$ MIL)'!G261*1000)/'VOLUME (SACAS)'!G261</f>
        <v>196.93889970439056</v>
      </c>
      <c r="H261" s="60">
        <f>('RECEITA CAMBIAL (US$ MIL)'!H261*1000)/'VOLUME (SACAS)'!H261</f>
        <v>262.68862061506178</v>
      </c>
      <c r="I261" s="14"/>
    </row>
    <row r="262" spans="1:9" ht="16.5" customHeight="1">
      <c r="A262" s="15">
        <f>'VOLUME (SACAS)'!A262</f>
        <v>40755</v>
      </c>
      <c r="B262" s="57">
        <f>('RECEITA CAMBIAL (US$ MIL)'!B262*1000)/'VOLUME (SACAS)'!B262</f>
        <v>144.61106497230418</v>
      </c>
      <c r="C262" s="57">
        <f>('RECEITA CAMBIAL (US$ MIL)'!C262*1000)/'VOLUME (SACAS)'!C262</f>
        <v>290.35391918823979</v>
      </c>
      <c r="D262" s="58">
        <f>('RECEITA CAMBIAL (US$ MIL)'!D262*1000)/'VOLUME (SACAS)'!D262</f>
        <v>268.8086641707809</v>
      </c>
      <c r="E262" s="57">
        <f>('RECEITA CAMBIAL (US$ MIL)'!E262*1000)/'VOLUME (SACAS)'!E262</f>
        <v>399.06829191238415</v>
      </c>
      <c r="F262" s="57">
        <f>('RECEITA CAMBIAL (US$ MIL)'!F262*1000)/'VOLUME (SACAS)'!F262</f>
        <v>203.3775781239278</v>
      </c>
      <c r="G262" s="59">
        <f>('RECEITA CAMBIAL (US$ MIL)'!G262*1000)/'VOLUME (SACAS)'!G262</f>
        <v>206.51435872765086</v>
      </c>
      <c r="H262" s="60">
        <f>('RECEITA CAMBIAL (US$ MIL)'!H262*1000)/'VOLUME (SACAS)'!H262</f>
        <v>259.99608378509646</v>
      </c>
      <c r="I262" s="14"/>
    </row>
    <row r="263" spans="1:9" ht="16.5" customHeight="1">
      <c r="A263" s="15">
        <f>'VOLUME (SACAS)'!A263</f>
        <v>40786</v>
      </c>
      <c r="B263" s="57">
        <f>('RECEITA CAMBIAL (US$ MIL)'!B263*1000)/'VOLUME (SACAS)'!B263</f>
        <v>140.97521506010264</v>
      </c>
      <c r="C263" s="57">
        <f>('RECEITA CAMBIAL (US$ MIL)'!C263*1000)/'VOLUME (SACAS)'!C263</f>
        <v>296.67568479155892</v>
      </c>
      <c r="D263" s="58">
        <f>('RECEITA CAMBIAL (US$ MIL)'!D263*1000)/'VOLUME (SACAS)'!D263</f>
        <v>277.67305749814727</v>
      </c>
      <c r="E263" s="57">
        <f>('RECEITA CAMBIAL (US$ MIL)'!E263*1000)/'VOLUME (SACAS)'!E263</f>
        <v>453.5697370426829</v>
      </c>
      <c r="F263" s="57">
        <f>('RECEITA CAMBIAL (US$ MIL)'!F263*1000)/'VOLUME (SACAS)'!F263</f>
        <v>203.39871167357404</v>
      </c>
      <c r="G263" s="59">
        <f>('RECEITA CAMBIAL (US$ MIL)'!G263*1000)/'VOLUME (SACAS)'!G263</f>
        <v>207.49677810032148</v>
      </c>
      <c r="H263" s="60">
        <f>('RECEITA CAMBIAL (US$ MIL)'!H263*1000)/'VOLUME (SACAS)'!H263</f>
        <v>270.08030017267646</v>
      </c>
      <c r="I263" s="14"/>
    </row>
    <row r="264" spans="1:9" ht="16.5" customHeight="1">
      <c r="A264" s="15">
        <f>'VOLUME (SACAS)'!A264</f>
        <v>40816</v>
      </c>
      <c r="B264" s="57">
        <f>('RECEITA CAMBIAL (US$ MIL)'!B264*1000)/'VOLUME (SACAS)'!B264</f>
        <v>142.55947657757764</v>
      </c>
      <c r="C264" s="57">
        <f>('RECEITA CAMBIAL (US$ MIL)'!C264*1000)/'VOLUME (SACAS)'!C264</f>
        <v>304.3897809322869</v>
      </c>
      <c r="D264" s="58">
        <f>('RECEITA CAMBIAL (US$ MIL)'!D264*1000)/'VOLUME (SACAS)'!D264</f>
        <v>290.66995769189117</v>
      </c>
      <c r="E264" s="57">
        <f>('RECEITA CAMBIAL (US$ MIL)'!E264*1000)/'VOLUME (SACAS)'!E264</f>
        <v>392.0358017653549</v>
      </c>
      <c r="F264" s="57">
        <f>('RECEITA CAMBIAL (US$ MIL)'!F264*1000)/'VOLUME (SACAS)'!F264</f>
        <v>205.7190468350525</v>
      </c>
      <c r="G264" s="59">
        <f>('RECEITA CAMBIAL (US$ MIL)'!G264*1000)/'VOLUME (SACAS)'!G264</f>
        <v>208.76329738808545</v>
      </c>
      <c r="H264" s="60">
        <f>('RECEITA CAMBIAL (US$ MIL)'!H264*1000)/'VOLUME (SACAS)'!H264</f>
        <v>281.44413232876798</v>
      </c>
      <c r="I264" s="14"/>
    </row>
    <row r="265" spans="1:9" ht="16.5" customHeight="1">
      <c r="A265" s="15">
        <f>'VOLUME (SACAS)'!A265</f>
        <v>40847</v>
      </c>
      <c r="B265" s="57">
        <f>('RECEITA CAMBIAL (US$ MIL)'!B265*1000)/'VOLUME (SACAS)'!B265</f>
        <v>137.61087546578591</v>
      </c>
      <c r="C265" s="57">
        <f>('RECEITA CAMBIAL (US$ MIL)'!C265*1000)/'VOLUME (SACAS)'!C265</f>
        <v>300.96590947796778</v>
      </c>
      <c r="D265" s="58">
        <f>('RECEITA CAMBIAL (US$ MIL)'!D265*1000)/'VOLUME (SACAS)'!D265</f>
        <v>287.79472061955033</v>
      </c>
      <c r="E265" s="57">
        <f>('RECEITA CAMBIAL (US$ MIL)'!E265*1000)/'VOLUME (SACAS)'!E265</f>
        <v>413.45259819227607</v>
      </c>
      <c r="F265" s="57">
        <f>('RECEITA CAMBIAL (US$ MIL)'!F265*1000)/'VOLUME (SACAS)'!F265</f>
        <v>214.41607281632395</v>
      </c>
      <c r="G265" s="59">
        <f>('RECEITA CAMBIAL (US$ MIL)'!G265*1000)/'VOLUME (SACAS)'!G265</f>
        <v>219.10978471829296</v>
      </c>
      <c r="H265" s="60">
        <f>('RECEITA CAMBIAL (US$ MIL)'!H265*1000)/'VOLUME (SACAS)'!H265</f>
        <v>282.23367090712674</v>
      </c>
      <c r="I265" s="14"/>
    </row>
    <row r="266" spans="1:9" ht="16.5" customHeight="1">
      <c r="A266" s="15">
        <f>'VOLUME (SACAS)'!A266</f>
        <v>40877</v>
      </c>
      <c r="B266" s="57">
        <f>('RECEITA CAMBIAL (US$ MIL)'!B266*1000)/'VOLUME (SACAS)'!B266</f>
        <v>133.13706905452921</v>
      </c>
      <c r="C266" s="57">
        <f>('RECEITA CAMBIAL (US$ MIL)'!C266*1000)/'VOLUME (SACAS)'!C266</f>
        <v>293.85033154374048</v>
      </c>
      <c r="D266" s="58">
        <f>('RECEITA CAMBIAL (US$ MIL)'!D266*1000)/'VOLUME (SACAS)'!D266</f>
        <v>285.47780105459884</v>
      </c>
      <c r="E266" s="57">
        <f>('RECEITA CAMBIAL (US$ MIL)'!E266*1000)/'VOLUME (SACAS)'!E266</f>
        <v>365.15260352095214</v>
      </c>
      <c r="F266" s="57">
        <f>('RECEITA CAMBIAL (US$ MIL)'!F266*1000)/'VOLUME (SACAS)'!F266</f>
        <v>211.63790640436014</v>
      </c>
      <c r="G266" s="59">
        <f>('RECEITA CAMBIAL (US$ MIL)'!G266*1000)/'VOLUME (SACAS)'!G266</f>
        <v>213.71699935524171</v>
      </c>
      <c r="H266" s="60">
        <f>('RECEITA CAMBIAL (US$ MIL)'!H266*1000)/'VOLUME (SACAS)'!H266</f>
        <v>278.4695318716868</v>
      </c>
      <c r="I266" s="14"/>
    </row>
    <row r="267" spans="1:9" ht="16.5" customHeight="1">
      <c r="A267" s="15">
        <f>'VOLUME (SACAS)'!A267</f>
        <v>40908</v>
      </c>
      <c r="B267" s="57">
        <f>('RECEITA CAMBIAL (US$ MIL)'!B267*1000)/'VOLUME (SACAS)'!B267</f>
        <v>127.21148595487139</v>
      </c>
      <c r="C267" s="57">
        <f>('RECEITA CAMBIAL (US$ MIL)'!C267*1000)/'VOLUME (SACAS)'!C267</f>
        <v>288.30776703158648</v>
      </c>
      <c r="D267" s="58">
        <f>('RECEITA CAMBIAL (US$ MIL)'!D267*1000)/'VOLUME (SACAS)'!D267</f>
        <v>283.61732834235414</v>
      </c>
      <c r="E267" s="57">
        <f>('RECEITA CAMBIAL (US$ MIL)'!E267*1000)/'VOLUME (SACAS)'!E267</f>
        <v>429.08423589908409</v>
      </c>
      <c r="F267" s="57">
        <f>('RECEITA CAMBIAL (US$ MIL)'!F267*1000)/'VOLUME (SACAS)'!F267</f>
        <v>208.57463120736213</v>
      </c>
      <c r="G267" s="59">
        <f>('RECEITA CAMBIAL (US$ MIL)'!G267*1000)/'VOLUME (SACAS)'!G267</f>
        <v>211.82574774924186</v>
      </c>
      <c r="H267" s="60">
        <f>('RECEITA CAMBIAL (US$ MIL)'!H267*1000)/'VOLUME (SACAS)'!H267</f>
        <v>273.62505776872916</v>
      </c>
      <c r="I267" s="14"/>
    </row>
    <row r="268" spans="1:9" ht="16.5" customHeight="1">
      <c r="A268" s="15">
        <f>'VOLUME (SACAS)'!A268</f>
        <v>40939</v>
      </c>
      <c r="B268" s="57">
        <f>('RECEITA CAMBIAL (US$ MIL)'!B268*1000)/'VOLUME (SACAS)'!B268</f>
        <v>125.76935380421712</v>
      </c>
      <c r="C268" s="57">
        <f>('RECEITA CAMBIAL (US$ MIL)'!C268*1000)/'VOLUME (SACAS)'!C268</f>
        <v>282.50642595665107</v>
      </c>
      <c r="D268" s="58">
        <f>('RECEITA CAMBIAL (US$ MIL)'!D268*1000)/'VOLUME (SACAS)'!D268</f>
        <v>279.47696396481552</v>
      </c>
      <c r="E268" s="57">
        <f>('RECEITA CAMBIAL (US$ MIL)'!E268*1000)/'VOLUME (SACAS)'!E268</f>
        <v>346.192058909303</v>
      </c>
      <c r="F268" s="57">
        <f>('RECEITA CAMBIAL (US$ MIL)'!F268*1000)/'VOLUME (SACAS)'!F268</f>
        <v>204.64960245017355</v>
      </c>
      <c r="G268" s="59">
        <f>('RECEITA CAMBIAL (US$ MIL)'!G268*1000)/'VOLUME (SACAS)'!G268</f>
        <v>206.95422587109093</v>
      </c>
      <c r="H268" s="60">
        <f>('RECEITA CAMBIAL (US$ MIL)'!H268*1000)/'VOLUME (SACAS)'!H268</f>
        <v>272.36181517278521</v>
      </c>
      <c r="I268" s="14"/>
    </row>
    <row r="269" spans="1:9" ht="16.5" customHeight="1">
      <c r="A269" s="15">
        <f>'VOLUME (SACAS)'!A269</f>
        <v>40968</v>
      </c>
      <c r="B269" s="57">
        <f>('RECEITA CAMBIAL (US$ MIL)'!B269*1000)/'VOLUME (SACAS)'!B269</f>
        <v>138.15614556830818</v>
      </c>
      <c r="C269" s="57">
        <f>('RECEITA CAMBIAL (US$ MIL)'!C269*1000)/'VOLUME (SACAS)'!C269</f>
        <v>270.61984202944626</v>
      </c>
      <c r="D269" s="58">
        <f>('RECEITA CAMBIAL (US$ MIL)'!D269*1000)/'VOLUME (SACAS)'!D269</f>
        <v>267.07772067527856</v>
      </c>
      <c r="E269" s="57">
        <f>('RECEITA CAMBIAL (US$ MIL)'!E269*1000)/'VOLUME (SACAS)'!E269</f>
        <v>362.707975107707</v>
      </c>
      <c r="F269" s="57">
        <f>('RECEITA CAMBIAL (US$ MIL)'!F269*1000)/'VOLUME (SACAS)'!F269</f>
        <v>198.7731597755359</v>
      </c>
      <c r="G269" s="59">
        <f>('RECEITA CAMBIAL (US$ MIL)'!G269*1000)/'VOLUME (SACAS)'!G269</f>
        <v>201.4193843425582</v>
      </c>
      <c r="H269" s="60">
        <f>('RECEITA CAMBIAL (US$ MIL)'!H269*1000)/'VOLUME (SACAS)'!H269</f>
        <v>259.50159442405629</v>
      </c>
      <c r="I269" s="14"/>
    </row>
    <row r="270" spans="1:9" ht="16.5" customHeight="1">
      <c r="A270" s="15">
        <f>'VOLUME (SACAS)'!A270</f>
        <v>40999</v>
      </c>
      <c r="B270" s="57">
        <f>('RECEITA CAMBIAL (US$ MIL)'!B270*1000)/'VOLUME (SACAS)'!B270</f>
        <v>154.99193856146383</v>
      </c>
      <c r="C270" s="57">
        <f>('RECEITA CAMBIAL (US$ MIL)'!C270*1000)/'VOLUME (SACAS)'!C270</f>
        <v>258.92360868580499</v>
      </c>
      <c r="D270" s="58">
        <f>('RECEITA CAMBIAL (US$ MIL)'!D270*1000)/'VOLUME (SACAS)'!D270</f>
        <v>254.81987461880206</v>
      </c>
      <c r="E270" s="57">
        <f>('RECEITA CAMBIAL (US$ MIL)'!E270*1000)/'VOLUME (SACAS)'!E270</f>
        <v>428.91093623373854</v>
      </c>
      <c r="F270" s="57">
        <f>('RECEITA CAMBIAL (US$ MIL)'!F270*1000)/'VOLUME (SACAS)'!F270</f>
        <v>208.47258864415716</v>
      </c>
      <c r="G270" s="59">
        <f>('RECEITA CAMBIAL (US$ MIL)'!G270*1000)/'VOLUME (SACAS)'!G270</f>
        <v>212.38017752910932</v>
      </c>
      <c r="H270" s="60">
        <f>('RECEITA CAMBIAL (US$ MIL)'!H270*1000)/'VOLUME (SACAS)'!H270</f>
        <v>249.87166193126723</v>
      </c>
      <c r="I270" s="14"/>
    </row>
    <row r="271" spans="1:9" ht="16.5" customHeight="1">
      <c r="A271" s="15">
        <f>'VOLUME (SACAS)'!A271</f>
        <v>41029</v>
      </c>
      <c r="B271" s="57">
        <f>('RECEITA CAMBIAL (US$ MIL)'!B271*1000)/'VOLUME (SACAS)'!B271</f>
        <v>137.38433244960231</v>
      </c>
      <c r="C271" s="57">
        <f>('RECEITA CAMBIAL (US$ MIL)'!C271*1000)/'VOLUME (SACAS)'!C271</f>
        <v>248.71864693285306</v>
      </c>
      <c r="D271" s="58">
        <f>('RECEITA CAMBIAL (US$ MIL)'!D271*1000)/'VOLUME (SACAS)'!D271</f>
        <v>247.45095061662295</v>
      </c>
      <c r="E271" s="57">
        <f>('RECEITA CAMBIAL (US$ MIL)'!E271*1000)/'VOLUME (SACAS)'!E271</f>
        <v>469.72058354591837</v>
      </c>
      <c r="F271" s="57">
        <f>('RECEITA CAMBIAL (US$ MIL)'!F271*1000)/'VOLUME (SACAS)'!F271</f>
        <v>209.2915097990537</v>
      </c>
      <c r="G271" s="59">
        <f>('RECEITA CAMBIAL (US$ MIL)'!G271*1000)/'VOLUME (SACAS)'!G271</f>
        <v>212.23947967802482</v>
      </c>
      <c r="H271" s="60">
        <f>('RECEITA CAMBIAL (US$ MIL)'!H271*1000)/'VOLUME (SACAS)'!H271</f>
        <v>242.65199733166989</v>
      </c>
      <c r="I271" s="14"/>
    </row>
    <row r="272" spans="1:9" ht="16.5" customHeight="1">
      <c r="A272" s="15">
        <f>'VOLUME (SACAS)'!A272</f>
        <v>41060</v>
      </c>
      <c r="B272" s="57">
        <f>('RECEITA CAMBIAL (US$ MIL)'!B272*1000)/'VOLUME (SACAS)'!B272</f>
        <v>148.8629988213504</v>
      </c>
      <c r="C272" s="57">
        <f>('RECEITA CAMBIAL (US$ MIL)'!C272*1000)/'VOLUME (SACAS)'!C272</f>
        <v>239.01685747613456</v>
      </c>
      <c r="D272" s="58">
        <f>('RECEITA CAMBIAL (US$ MIL)'!D272*1000)/'VOLUME (SACAS)'!D272</f>
        <v>234.59138732964405</v>
      </c>
      <c r="E272" s="57">
        <f>('RECEITA CAMBIAL (US$ MIL)'!E272*1000)/'VOLUME (SACAS)'!E272</f>
        <v>446.88405405405405</v>
      </c>
      <c r="F272" s="57">
        <f>('RECEITA CAMBIAL (US$ MIL)'!F272*1000)/'VOLUME (SACAS)'!F272</f>
        <v>209.66852991665311</v>
      </c>
      <c r="G272" s="59">
        <f>('RECEITA CAMBIAL (US$ MIL)'!G272*1000)/'VOLUME (SACAS)'!G272</f>
        <v>211.99357824261975</v>
      </c>
      <c r="H272" s="60">
        <f>('RECEITA CAMBIAL (US$ MIL)'!H272*1000)/'VOLUME (SACAS)'!H272</f>
        <v>231.23020834935974</v>
      </c>
      <c r="I272" s="14"/>
    </row>
    <row r="273" spans="1:9" ht="16.5" customHeight="1">
      <c r="A273" s="15">
        <f>'VOLUME (SACAS)'!A273</f>
        <v>41090</v>
      </c>
      <c r="B273" s="57">
        <f>('RECEITA CAMBIAL (US$ MIL)'!B273*1000)/'VOLUME (SACAS)'!B273</f>
        <v>137.71091177184138</v>
      </c>
      <c r="C273" s="57">
        <f>('RECEITA CAMBIAL (US$ MIL)'!C273*1000)/'VOLUME (SACAS)'!C273</f>
        <v>226.67935563397205</v>
      </c>
      <c r="D273" s="58">
        <f>('RECEITA CAMBIAL (US$ MIL)'!D273*1000)/'VOLUME (SACAS)'!D273</f>
        <v>216.75483647886497</v>
      </c>
      <c r="E273" s="57">
        <f>('RECEITA CAMBIAL (US$ MIL)'!E273*1000)/'VOLUME (SACAS)'!E273</f>
        <v>478.83707150964813</v>
      </c>
      <c r="F273" s="57">
        <f>('RECEITA CAMBIAL (US$ MIL)'!F273*1000)/'VOLUME (SACAS)'!F273</f>
        <v>214.83298836228579</v>
      </c>
      <c r="G273" s="59">
        <f>('RECEITA CAMBIAL (US$ MIL)'!G273*1000)/'VOLUME (SACAS)'!G273</f>
        <v>216.58070945780935</v>
      </c>
      <c r="H273" s="60">
        <f>('RECEITA CAMBIAL (US$ MIL)'!H273*1000)/'VOLUME (SACAS)'!H273</f>
        <v>216.73080994098842</v>
      </c>
      <c r="I273" s="14"/>
    </row>
    <row r="274" spans="1:9" ht="16.5" customHeight="1">
      <c r="A274" s="15">
        <f>'VOLUME (SACAS)'!A274</f>
        <v>41121</v>
      </c>
      <c r="B274" s="57">
        <f>('RECEITA CAMBIAL (US$ MIL)'!B274*1000)/'VOLUME (SACAS)'!B274</f>
        <v>137.86295228479975</v>
      </c>
      <c r="C274" s="57">
        <f>('RECEITA CAMBIAL (US$ MIL)'!C274*1000)/'VOLUME (SACAS)'!C274</f>
        <v>213.76920922259274</v>
      </c>
      <c r="D274" s="58">
        <f>('RECEITA CAMBIAL (US$ MIL)'!D274*1000)/'VOLUME (SACAS)'!D274</f>
        <v>206.63558311382914</v>
      </c>
      <c r="E274" s="57">
        <f>('RECEITA CAMBIAL (US$ MIL)'!E274*1000)/'VOLUME (SACAS)'!E274</f>
        <v>485.11724255734504</v>
      </c>
      <c r="F274" s="57">
        <f>('RECEITA CAMBIAL (US$ MIL)'!F274*1000)/'VOLUME (SACAS)'!F274</f>
        <v>202.55661414708976</v>
      </c>
      <c r="G274" s="59">
        <f>('RECEITA CAMBIAL (US$ MIL)'!G274*1000)/'VOLUME (SACAS)'!G274</f>
        <v>206.54567788698381</v>
      </c>
      <c r="H274" s="60">
        <f>('RECEITA CAMBIAL (US$ MIL)'!H274*1000)/'VOLUME (SACAS)'!H274</f>
        <v>206.62341770405297</v>
      </c>
      <c r="I274" s="14"/>
    </row>
    <row r="275" spans="1:9" ht="16.5" customHeight="1">
      <c r="A275" s="15">
        <f>'VOLUME (SACAS)'!A275</f>
        <v>41152</v>
      </c>
      <c r="B275" s="57">
        <f>('RECEITA CAMBIAL (US$ MIL)'!B275*1000)/'VOLUME (SACAS)'!B275</f>
        <v>137.96241396589903</v>
      </c>
      <c r="C275" s="57">
        <f>('RECEITA CAMBIAL (US$ MIL)'!C275*1000)/'VOLUME (SACAS)'!C275</f>
        <v>211.1902155865952</v>
      </c>
      <c r="D275" s="58">
        <f>('RECEITA CAMBIAL (US$ MIL)'!D275*1000)/'VOLUME (SACAS)'!D275</f>
        <v>203.65050855641996</v>
      </c>
      <c r="E275" s="57">
        <f>('RECEITA CAMBIAL (US$ MIL)'!E275*1000)/'VOLUME (SACAS)'!E275</f>
        <v>511.63268511198947</v>
      </c>
      <c r="F275" s="57">
        <f>('RECEITA CAMBIAL (US$ MIL)'!F275*1000)/'VOLUME (SACAS)'!F275</f>
        <v>197.00161785263063</v>
      </c>
      <c r="G275" s="59">
        <f>('RECEITA CAMBIAL (US$ MIL)'!G275*1000)/'VOLUME (SACAS)'!G275</f>
        <v>200.31134809098521</v>
      </c>
      <c r="H275" s="60">
        <f>('RECEITA CAMBIAL (US$ MIL)'!H275*1000)/'VOLUME (SACAS)'!H275</f>
        <v>203.19219365960333</v>
      </c>
      <c r="I275" s="14"/>
    </row>
    <row r="276" spans="1:9" ht="16.5" customHeight="1">
      <c r="A276" s="15">
        <f>'VOLUME (SACAS)'!A276</f>
        <v>41182</v>
      </c>
      <c r="B276" s="57">
        <f>('RECEITA CAMBIAL (US$ MIL)'!B276*1000)/'VOLUME (SACAS)'!B276</f>
        <v>142.19171888581846</v>
      </c>
      <c r="C276" s="57">
        <f>('RECEITA CAMBIAL (US$ MIL)'!C276*1000)/'VOLUME (SACAS)'!C276</f>
        <v>210.50054327845629</v>
      </c>
      <c r="D276" s="58">
        <f>('RECEITA CAMBIAL (US$ MIL)'!D276*1000)/'VOLUME (SACAS)'!D276</f>
        <v>207.81483334106969</v>
      </c>
      <c r="E276" s="57">
        <f>('RECEITA CAMBIAL (US$ MIL)'!E276*1000)/'VOLUME (SACAS)'!E276</f>
        <v>456.19616828276509</v>
      </c>
      <c r="F276" s="57">
        <f>('RECEITA CAMBIAL (US$ MIL)'!F276*1000)/'VOLUME (SACAS)'!F276</f>
        <v>196.72942086211529</v>
      </c>
      <c r="G276" s="59">
        <f>('RECEITA CAMBIAL (US$ MIL)'!G276*1000)/'VOLUME (SACAS)'!G276</f>
        <v>199.32561503167329</v>
      </c>
      <c r="H276" s="60">
        <f>('RECEITA CAMBIAL (US$ MIL)'!H276*1000)/'VOLUME (SACAS)'!H276</f>
        <v>206.62515657121</v>
      </c>
      <c r="I276" s="14"/>
    </row>
    <row r="277" spans="1:9" ht="16.5" customHeight="1">
      <c r="A277" s="15">
        <f>'VOLUME (SACAS)'!A277</f>
        <v>41213</v>
      </c>
      <c r="B277" s="57">
        <f>('RECEITA CAMBIAL (US$ MIL)'!B277*1000)/'VOLUME (SACAS)'!B277</f>
        <v>140.42682815872487</v>
      </c>
      <c r="C277" s="57">
        <f>('RECEITA CAMBIAL (US$ MIL)'!C277*1000)/'VOLUME (SACAS)'!C277</f>
        <v>215.08848482220051</v>
      </c>
      <c r="D277" s="58">
        <f>('RECEITA CAMBIAL (US$ MIL)'!D277*1000)/'VOLUME (SACAS)'!D277</f>
        <v>213.34892909628329</v>
      </c>
      <c r="E277" s="57">
        <f>('RECEITA CAMBIAL (US$ MIL)'!E277*1000)/'VOLUME (SACAS)'!E277</f>
        <v>462.26734238603296</v>
      </c>
      <c r="F277" s="57">
        <f>('RECEITA CAMBIAL (US$ MIL)'!F277*1000)/'VOLUME (SACAS)'!F277</f>
        <v>191.89621874433186</v>
      </c>
      <c r="G277" s="59">
        <f>('RECEITA CAMBIAL (US$ MIL)'!G277*1000)/'VOLUME (SACAS)'!G277</f>
        <v>194.28259515452442</v>
      </c>
      <c r="H277" s="60">
        <f>('RECEITA CAMBIAL (US$ MIL)'!H277*1000)/'VOLUME (SACAS)'!H277</f>
        <v>211.07285426089399</v>
      </c>
      <c r="I277" s="14"/>
    </row>
    <row r="278" spans="1:9" ht="16.5" customHeight="1">
      <c r="A278" s="15">
        <f>'VOLUME (SACAS)'!A278</f>
        <v>41243</v>
      </c>
      <c r="B278" s="57">
        <f>('RECEITA CAMBIAL (US$ MIL)'!B278*1000)/'VOLUME (SACAS)'!B278</f>
        <v>131.81927122826022</v>
      </c>
      <c r="C278" s="57">
        <f>('RECEITA CAMBIAL (US$ MIL)'!C278*1000)/'VOLUME (SACAS)'!C278</f>
        <v>212.34680773038821</v>
      </c>
      <c r="D278" s="58">
        <f>('RECEITA CAMBIAL (US$ MIL)'!D278*1000)/'VOLUME (SACAS)'!D278</f>
        <v>210.24451593125463</v>
      </c>
      <c r="E278" s="57">
        <f>('RECEITA CAMBIAL (US$ MIL)'!E278*1000)/'VOLUME (SACAS)'!E278</f>
        <v>472.00250214592279</v>
      </c>
      <c r="F278" s="57">
        <f>('RECEITA CAMBIAL (US$ MIL)'!F278*1000)/'VOLUME (SACAS)'!F278</f>
        <v>197.80383452174848</v>
      </c>
      <c r="G278" s="59">
        <f>('RECEITA CAMBIAL (US$ MIL)'!G278*1000)/'VOLUME (SACAS)'!G278</f>
        <v>199.87114240505304</v>
      </c>
      <c r="H278" s="60">
        <f>('RECEITA CAMBIAL (US$ MIL)'!H278*1000)/'VOLUME (SACAS)'!H278</f>
        <v>209.1216736764091</v>
      </c>
      <c r="I278" s="14"/>
    </row>
    <row r="279" spans="1:9" ht="16.5" customHeight="1">
      <c r="A279" s="15">
        <f>'VOLUME (SACAS)'!A279</f>
        <v>41274</v>
      </c>
      <c r="B279" s="57">
        <f>('RECEITA CAMBIAL (US$ MIL)'!B279*1000)/'VOLUME (SACAS)'!B279</f>
        <v>124.17005540046623</v>
      </c>
      <c r="C279" s="57">
        <f>('RECEITA CAMBIAL (US$ MIL)'!C279*1000)/'VOLUME (SACAS)'!C279</f>
        <v>206.60603791338247</v>
      </c>
      <c r="D279" s="58">
        <f>('RECEITA CAMBIAL (US$ MIL)'!D279*1000)/'VOLUME (SACAS)'!D279</f>
        <v>204.39902293231256</v>
      </c>
      <c r="E279" s="57">
        <f>('RECEITA CAMBIAL (US$ MIL)'!E279*1000)/'VOLUME (SACAS)'!E279</f>
        <v>498.9795240361733</v>
      </c>
      <c r="F279" s="57">
        <f>('RECEITA CAMBIAL (US$ MIL)'!F279*1000)/'VOLUME (SACAS)'!F279</f>
        <v>194.47889052513108</v>
      </c>
      <c r="G279" s="59">
        <f>('RECEITA CAMBIAL (US$ MIL)'!G279*1000)/'VOLUME (SACAS)'!G279</f>
        <v>196.25951172875244</v>
      </c>
      <c r="H279" s="60">
        <f>('RECEITA CAMBIAL (US$ MIL)'!H279*1000)/'VOLUME (SACAS)'!H279</f>
        <v>203.40937323816399</v>
      </c>
      <c r="I279" s="14"/>
    </row>
    <row r="280" spans="1:9" ht="16.5" customHeight="1">
      <c r="A280" s="15">
        <f>'VOLUME (SACAS)'!A280</f>
        <v>41305</v>
      </c>
      <c r="B280" s="57">
        <f>('RECEITA CAMBIAL (US$ MIL)'!B280*1000)/'VOLUME (SACAS)'!B280</f>
        <v>141.11814674896243</v>
      </c>
      <c r="C280" s="57">
        <f>('RECEITA CAMBIAL (US$ MIL)'!C280*1000)/'VOLUME (SACAS)'!C280</f>
        <v>200.44474736663051</v>
      </c>
      <c r="D280" s="58">
        <f>('RECEITA CAMBIAL (US$ MIL)'!D280*1000)/'VOLUME (SACAS)'!D280</f>
        <v>199.470609452068</v>
      </c>
      <c r="E280" s="57">
        <f>('RECEITA CAMBIAL (US$ MIL)'!E280*1000)/'VOLUME (SACAS)'!E280</f>
        <v>522.77037721893498</v>
      </c>
      <c r="F280" s="57">
        <f>('RECEITA CAMBIAL (US$ MIL)'!F280*1000)/'VOLUME (SACAS)'!F280</f>
        <v>196.72912907564117</v>
      </c>
      <c r="G280" s="59">
        <f>('RECEITA CAMBIAL (US$ MIL)'!G280*1000)/'VOLUME (SACAS)'!G280</f>
        <v>198.31078026271888</v>
      </c>
      <c r="H280" s="60">
        <f>('RECEITA CAMBIAL (US$ MIL)'!H280*1000)/'VOLUME (SACAS)'!H280</f>
        <v>199.34472874037337</v>
      </c>
      <c r="I280" s="14"/>
    </row>
    <row r="281" spans="1:9" ht="16.5" customHeight="1">
      <c r="A281" s="15">
        <f>'VOLUME (SACAS)'!A281</f>
        <v>41333</v>
      </c>
      <c r="B281" s="57">
        <f>('RECEITA CAMBIAL (US$ MIL)'!B281*1000)/'VOLUME (SACAS)'!B281</f>
        <v>139.82685413416539</v>
      </c>
      <c r="C281" s="57">
        <f>('RECEITA CAMBIAL (US$ MIL)'!C281*1000)/'VOLUME (SACAS)'!C281</f>
        <v>192.00056970424492</v>
      </c>
      <c r="D281" s="58">
        <f>('RECEITA CAMBIAL (US$ MIL)'!D281*1000)/'VOLUME (SACAS)'!D281</f>
        <v>190.98343459058378</v>
      </c>
      <c r="E281" s="57">
        <f>('RECEITA CAMBIAL (US$ MIL)'!E281*1000)/'VOLUME (SACAS)'!E281</f>
        <v>534.29842388059706</v>
      </c>
      <c r="F281" s="57">
        <f>('RECEITA CAMBIAL (US$ MIL)'!F281*1000)/'VOLUME (SACAS)'!F281</f>
        <v>207.41759441497092</v>
      </c>
      <c r="G281" s="59">
        <f>('RECEITA CAMBIAL (US$ MIL)'!G281*1000)/'VOLUME (SACAS)'!G281</f>
        <v>209.52571536489015</v>
      </c>
      <c r="H281" s="60">
        <f>('RECEITA CAMBIAL (US$ MIL)'!H281*1000)/'VOLUME (SACAS)'!H281</f>
        <v>193.14056662272526</v>
      </c>
      <c r="I281" s="14"/>
    </row>
    <row r="282" spans="1:9" ht="16.5" customHeight="1">
      <c r="A282" s="15">
        <f>'VOLUME (SACAS)'!A282</f>
        <v>41364</v>
      </c>
      <c r="B282" s="57">
        <f>('RECEITA CAMBIAL (US$ MIL)'!B282*1000)/'VOLUME (SACAS)'!B282</f>
        <v>148.13964778455824</v>
      </c>
      <c r="C282" s="57">
        <f>('RECEITA CAMBIAL (US$ MIL)'!C282*1000)/'VOLUME (SACAS)'!C282</f>
        <v>185.04144879504821</v>
      </c>
      <c r="D282" s="58">
        <f>('RECEITA CAMBIAL (US$ MIL)'!D282*1000)/'VOLUME (SACAS)'!D282</f>
        <v>184.05899995187812</v>
      </c>
      <c r="E282" s="57">
        <f>('RECEITA CAMBIAL (US$ MIL)'!E282*1000)/'VOLUME (SACAS)'!E282</f>
        <v>491.02942218798154</v>
      </c>
      <c r="F282" s="57">
        <f>('RECEITA CAMBIAL (US$ MIL)'!F282*1000)/'VOLUME (SACAS)'!F282</f>
        <v>191.34239179525198</v>
      </c>
      <c r="G282" s="59">
        <f>('RECEITA CAMBIAL (US$ MIL)'!G282*1000)/'VOLUME (SACAS)'!G282</f>
        <v>193.72658212564085</v>
      </c>
      <c r="H282" s="60">
        <f>('RECEITA CAMBIAL (US$ MIL)'!H282*1000)/'VOLUME (SACAS)'!H282</f>
        <v>185.27635279031503</v>
      </c>
      <c r="I282" s="14"/>
    </row>
    <row r="283" spans="1:9" ht="16.5" customHeight="1">
      <c r="A283" s="15">
        <f>'VOLUME (SACAS)'!A283</f>
        <v>41394</v>
      </c>
      <c r="B283" s="57">
        <f>('RECEITA CAMBIAL (US$ MIL)'!B283*1000)/'VOLUME (SACAS)'!B283</f>
        <v>146.27563372057554</v>
      </c>
      <c r="C283" s="57">
        <f>('RECEITA CAMBIAL (US$ MIL)'!C283*1000)/'VOLUME (SACAS)'!C283</f>
        <v>177.34273284514774</v>
      </c>
      <c r="D283" s="58">
        <f>('RECEITA CAMBIAL (US$ MIL)'!D283*1000)/'VOLUME (SACAS)'!D283</f>
        <v>175.89455425248059</v>
      </c>
      <c r="E283" s="57">
        <f>('RECEITA CAMBIAL (US$ MIL)'!E283*1000)/'VOLUME (SACAS)'!E283</f>
        <v>451.56070457796852</v>
      </c>
      <c r="F283" s="57">
        <f>('RECEITA CAMBIAL (US$ MIL)'!F283*1000)/'VOLUME (SACAS)'!F283</f>
        <v>194.69598469435311</v>
      </c>
      <c r="G283" s="59">
        <f>('RECEITA CAMBIAL (US$ MIL)'!G283*1000)/'VOLUME (SACAS)'!G283</f>
        <v>196.98378697960968</v>
      </c>
      <c r="H283" s="60">
        <f>('RECEITA CAMBIAL (US$ MIL)'!H283*1000)/'VOLUME (SACAS)'!H283</f>
        <v>178.27989458289841</v>
      </c>
      <c r="I283" s="14"/>
    </row>
    <row r="284" spans="1:9" ht="16.5" customHeight="1">
      <c r="A284" s="15">
        <f>'VOLUME (SACAS)'!A284</f>
        <v>41425</v>
      </c>
      <c r="B284" s="57">
        <f>('RECEITA CAMBIAL (US$ MIL)'!B284*1000)/'VOLUME (SACAS)'!B284</f>
        <v>139.9466349059602</v>
      </c>
      <c r="C284" s="57">
        <f>('RECEITA CAMBIAL (US$ MIL)'!C284*1000)/'VOLUME (SACAS)'!C284</f>
        <v>175.65763027969354</v>
      </c>
      <c r="D284" s="58">
        <f>('RECEITA CAMBIAL (US$ MIL)'!D284*1000)/'VOLUME (SACAS)'!D284</f>
        <v>172.9454478136258</v>
      </c>
      <c r="E284" s="57">
        <f>('RECEITA CAMBIAL (US$ MIL)'!E284*1000)/'VOLUME (SACAS)'!E284</f>
        <v>370.1254642563681</v>
      </c>
      <c r="F284" s="57">
        <f>('RECEITA CAMBIAL (US$ MIL)'!F284*1000)/'VOLUME (SACAS)'!F284</f>
        <v>191.7081244724196</v>
      </c>
      <c r="G284" s="59">
        <f>('RECEITA CAMBIAL (US$ MIL)'!G284*1000)/'VOLUME (SACAS)'!G284</f>
        <v>192.42682770696317</v>
      </c>
      <c r="H284" s="60">
        <f>('RECEITA CAMBIAL (US$ MIL)'!H284*1000)/'VOLUME (SACAS)'!H284</f>
        <v>175.22597714857844</v>
      </c>
      <c r="I284" s="14"/>
    </row>
    <row r="285" spans="1:9" ht="16.5" customHeight="1">
      <c r="A285" s="15">
        <f>'VOLUME (SACAS)'!A285</f>
        <v>41455</v>
      </c>
      <c r="B285" s="57">
        <f>('RECEITA CAMBIAL (US$ MIL)'!B285*1000)/'VOLUME (SACAS)'!B285</f>
        <v>131.68148423878048</v>
      </c>
      <c r="C285" s="57">
        <f>('RECEITA CAMBIAL (US$ MIL)'!C285*1000)/'VOLUME (SACAS)'!C285</f>
        <v>164.62124379693546</v>
      </c>
      <c r="D285" s="58">
        <f>('RECEITA CAMBIAL (US$ MIL)'!D285*1000)/'VOLUME (SACAS)'!D285</f>
        <v>162.43806122634916</v>
      </c>
      <c r="E285" s="57">
        <f>('RECEITA CAMBIAL (US$ MIL)'!E285*1000)/'VOLUME (SACAS)'!E285</f>
        <v>485.59169451773676</v>
      </c>
      <c r="F285" s="57">
        <f>('RECEITA CAMBIAL (US$ MIL)'!F285*1000)/'VOLUME (SACAS)'!F285</f>
        <v>192.02731899229181</v>
      </c>
      <c r="G285" s="59">
        <f>('RECEITA CAMBIAL (US$ MIL)'!G285*1000)/'VOLUME (SACAS)'!G285</f>
        <v>195.62859099311646</v>
      </c>
      <c r="H285" s="60">
        <f>('RECEITA CAMBIAL (US$ MIL)'!H285*1000)/'VOLUME (SACAS)'!H285</f>
        <v>166.34276830593325</v>
      </c>
      <c r="I285" s="14"/>
    </row>
    <row r="286" spans="1:9" ht="16.5" customHeight="1">
      <c r="A286" s="15">
        <f>'VOLUME (SACAS)'!A286</f>
        <v>41486</v>
      </c>
      <c r="B286" s="57">
        <f>('RECEITA CAMBIAL (US$ MIL)'!B286*1000)/'VOLUME (SACAS)'!B286</f>
        <v>133.411641353801</v>
      </c>
      <c r="C286" s="57">
        <f>('RECEITA CAMBIAL (US$ MIL)'!C286*1000)/'VOLUME (SACAS)'!C286</f>
        <v>154.52783111885293</v>
      </c>
      <c r="D286" s="58">
        <f>('RECEITA CAMBIAL (US$ MIL)'!D286*1000)/'VOLUME (SACAS)'!D286</f>
        <v>152.38450621729453</v>
      </c>
      <c r="E286" s="57">
        <f>('RECEITA CAMBIAL (US$ MIL)'!E286*1000)/'VOLUME (SACAS)'!E286</f>
        <v>470.10672551492229</v>
      </c>
      <c r="F286" s="57">
        <f>('RECEITA CAMBIAL (US$ MIL)'!F286*1000)/'VOLUME (SACAS)'!F286</f>
        <v>184.62232469239848</v>
      </c>
      <c r="G286" s="59">
        <f>('RECEITA CAMBIAL (US$ MIL)'!G286*1000)/'VOLUME (SACAS)'!G286</f>
        <v>186.89356724598619</v>
      </c>
      <c r="H286" s="60">
        <f>('RECEITA CAMBIAL (US$ MIL)'!H286*1000)/'VOLUME (SACAS)'!H286</f>
        <v>157.00622620666584</v>
      </c>
      <c r="I286" s="14"/>
    </row>
    <row r="287" spans="1:9" ht="16.5" customHeight="1">
      <c r="A287" s="15">
        <f>'VOLUME (SACAS)'!A287</f>
        <v>41517</v>
      </c>
      <c r="B287" s="57">
        <f>('RECEITA CAMBIAL (US$ MIL)'!B287*1000)/'VOLUME (SACAS)'!B287</f>
        <v>126.94971507359791</v>
      </c>
      <c r="C287" s="57">
        <f>('RECEITA CAMBIAL (US$ MIL)'!C287*1000)/'VOLUME (SACAS)'!C287</f>
        <v>150.70121720288495</v>
      </c>
      <c r="D287" s="58">
        <f>('RECEITA CAMBIAL (US$ MIL)'!D287*1000)/'VOLUME (SACAS)'!D287</f>
        <v>149.36315988755953</v>
      </c>
      <c r="E287" s="57">
        <f>('RECEITA CAMBIAL (US$ MIL)'!E287*1000)/'VOLUME (SACAS)'!E287</f>
        <v>309.25873496873498</v>
      </c>
      <c r="F287" s="57">
        <f>('RECEITA CAMBIAL (US$ MIL)'!F287*1000)/'VOLUME (SACAS)'!F287</f>
        <v>181.78212794895356</v>
      </c>
      <c r="G287" s="59">
        <f>('RECEITA CAMBIAL (US$ MIL)'!G287*1000)/'VOLUME (SACAS)'!G287</f>
        <v>182.73362693109974</v>
      </c>
      <c r="H287" s="60">
        <f>('RECEITA CAMBIAL (US$ MIL)'!H287*1000)/'VOLUME (SACAS)'!H287</f>
        <v>152.85712407310925</v>
      </c>
      <c r="I287" s="14"/>
    </row>
    <row r="288" spans="1:9" ht="16.5" customHeight="1">
      <c r="A288" s="15">
        <f>'VOLUME (SACAS)'!A288</f>
        <v>41547</v>
      </c>
      <c r="B288" s="57">
        <f>('RECEITA CAMBIAL (US$ MIL)'!B288*1000)/'VOLUME (SACAS)'!B288</f>
        <v>123.05457673003598</v>
      </c>
      <c r="C288" s="57">
        <f>('RECEITA CAMBIAL (US$ MIL)'!C288*1000)/'VOLUME (SACAS)'!C288</f>
        <v>146.7164391073037</v>
      </c>
      <c r="D288" s="58">
        <f>('RECEITA CAMBIAL (US$ MIL)'!D288*1000)/'VOLUME (SACAS)'!D288</f>
        <v>145.24418328839397</v>
      </c>
      <c r="E288" s="57">
        <f>('RECEITA CAMBIAL (US$ MIL)'!E288*1000)/'VOLUME (SACAS)'!E288</f>
        <v>320.98641583629893</v>
      </c>
      <c r="F288" s="57">
        <f>('RECEITA CAMBIAL (US$ MIL)'!F288*1000)/'VOLUME (SACAS)'!F288</f>
        <v>185.18837620377195</v>
      </c>
      <c r="G288" s="59">
        <f>('RECEITA CAMBIAL (US$ MIL)'!G288*1000)/'VOLUME (SACAS)'!G288</f>
        <v>185.6535669636136</v>
      </c>
      <c r="H288" s="60">
        <f>('RECEITA CAMBIAL (US$ MIL)'!H288*1000)/'VOLUME (SACAS)'!H288</f>
        <v>150.10713593940145</v>
      </c>
      <c r="I288" s="14"/>
    </row>
    <row r="289" spans="1:9" ht="16.5" customHeight="1">
      <c r="A289" s="15">
        <f>'VOLUME (SACAS)'!A289</f>
        <v>41578</v>
      </c>
      <c r="B289" s="57">
        <f>('RECEITA CAMBIAL (US$ MIL)'!B289*1000)/'VOLUME (SACAS)'!B289</f>
        <v>116.43547204686632</v>
      </c>
      <c r="C289" s="57">
        <f>('RECEITA CAMBIAL (US$ MIL)'!C289*1000)/'VOLUME (SACAS)'!C289</f>
        <v>147.18498855155465</v>
      </c>
      <c r="D289" s="58">
        <f>('RECEITA CAMBIAL (US$ MIL)'!D289*1000)/'VOLUME (SACAS)'!D289</f>
        <v>146.1364916353572</v>
      </c>
      <c r="E289" s="57">
        <f>('RECEITA CAMBIAL (US$ MIL)'!E289*1000)/'VOLUME (SACAS)'!E289</f>
        <v>476.24432294663569</v>
      </c>
      <c r="F289" s="57">
        <f>('RECEITA CAMBIAL (US$ MIL)'!F289*1000)/'VOLUME (SACAS)'!F289</f>
        <v>189.61939278658846</v>
      </c>
      <c r="G289" s="59">
        <f>('RECEITA CAMBIAL (US$ MIL)'!G289*1000)/'VOLUME (SACAS)'!G289</f>
        <v>193.34806379455017</v>
      </c>
      <c r="H289" s="60">
        <f>('RECEITA CAMBIAL (US$ MIL)'!H289*1000)/'VOLUME (SACAS)'!H289</f>
        <v>150.97187386893694</v>
      </c>
      <c r="I289" s="14"/>
    </row>
    <row r="290" spans="1:9" ht="16.5" customHeight="1">
      <c r="A290" s="15">
        <f>'VOLUME (SACAS)'!A290</f>
        <v>41608</v>
      </c>
      <c r="B290" s="57">
        <f>('RECEITA CAMBIAL (US$ MIL)'!B290*1000)/'VOLUME (SACAS)'!B290</f>
        <v>109.70085260261524</v>
      </c>
      <c r="C290" s="57">
        <f>('RECEITA CAMBIAL (US$ MIL)'!C290*1000)/'VOLUME (SACAS)'!C290</f>
        <v>139.09110243967086</v>
      </c>
      <c r="D290" s="58">
        <f>('RECEITA CAMBIAL (US$ MIL)'!D290*1000)/'VOLUME (SACAS)'!D290</f>
        <v>138.14012435043563</v>
      </c>
      <c r="E290" s="57">
        <f>('RECEITA CAMBIAL (US$ MIL)'!E290*1000)/'VOLUME (SACAS)'!E290</f>
        <v>510.54218475149628</v>
      </c>
      <c r="F290" s="57">
        <f>('RECEITA CAMBIAL (US$ MIL)'!F290*1000)/'VOLUME (SACAS)'!F290</f>
        <v>181.08834463130242</v>
      </c>
      <c r="G290" s="59">
        <f>('RECEITA CAMBIAL (US$ MIL)'!G290*1000)/'VOLUME (SACAS)'!G290</f>
        <v>186.14270143515841</v>
      </c>
      <c r="H290" s="60">
        <f>('RECEITA CAMBIAL (US$ MIL)'!H290*1000)/'VOLUME (SACAS)'!H290</f>
        <v>142.59516054891725</v>
      </c>
      <c r="I290" s="14"/>
    </row>
    <row r="291" spans="1:9" ht="16.5" customHeight="1">
      <c r="A291" s="15">
        <f>'VOLUME (SACAS)'!A291</f>
        <v>41639</v>
      </c>
      <c r="B291" s="57">
        <f>('RECEITA CAMBIAL (US$ MIL)'!B291*1000)/'VOLUME (SACAS)'!B291</f>
        <v>104.98918476354297</v>
      </c>
      <c r="C291" s="57">
        <f>('RECEITA CAMBIAL (US$ MIL)'!C291*1000)/'VOLUME (SACAS)'!C291</f>
        <v>138.94847854792013</v>
      </c>
      <c r="D291" s="58">
        <f>('RECEITA CAMBIAL (US$ MIL)'!D291*1000)/'VOLUME (SACAS)'!D291</f>
        <v>137.8220378162774</v>
      </c>
      <c r="E291" s="57">
        <f>('RECEITA CAMBIAL (US$ MIL)'!E291*1000)/'VOLUME (SACAS)'!E291</f>
        <v>427.41005167322839</v>
      </c>
      <c r="F291" s="57">
        <f>('RECEITA CAMBIAL (US$ MIL)'!F291*1000)/'VOLUME (SACAS)'!F291</f>
        <v>177.64525581608075</v>
      </c>
      <c r="G291" s="59">
        <f>('RECEITA CAMBIAL (US$ MIL)'!G291*1000)/'VOLUME (SACAS)'!G291</f>
        <v>180.70230458326557</v>
      </c>
      <c r="H291" s="60">
        <f>('RECEITA CAMBIAL (US$ MIL)'!H291*1000)/'VOLUME (SACAS)'!H291</f>
        <v>142.57416209623801</v>
      </c>
      <c r="I291" s="14"/>
    </row>
    <row r="292" spans="1:9" ht="16.5" customHeight="1">
      <c r="A292" s="15">
        <f>'VOLUME (SACAS)'!A292</f>
        <v>41670</v>
      </c>
      <c r="B292" s="57">
        <f>('RECEITA CAMBIAL (US$ MIL)'!B292*1000)/'VOLUME (SACAS)'!B292</f>
        <v>107.3433197577186</v>
      </c>
      <c r="C292" s="57">
        <f>('RECEITA CAMBIAL (US$ MIL)'!C292*1000)/'VOLUME (SACAS)'!C292</f>
        <v>135.69732394336424</v>
      </c>
      <c r="D292" s="58">
        <f>('RECEITA CAMBIAL (US$ MIL)'!D292*1000)/'VOLUME (SACAS)'!D292</f>
        <v>134.37828239125116</v>
      </c>
      <c r="E292" s="57">
        <f>('RECEITA CAMBIAL (US$ MIL)'!E292*1000)/'VOLUME (SACAS)'!E292</f>
        <v>478.89478205938099</v>
      </c>
      <c r="F292" s="57">
        <f>('RECEITA CAMBIAL (US$ MIL)'!F292*1000)/'VOLUME (SACAS)'!F292</f>
        <v>171.52396941750342</v>
      </c>
      <c r="G292" s="59">
        <f>('RECEITA CAMBIAL (US$ MIL)'!G292*1000)/'VOLUME (SACAS)'!G292</f>
        <v>173.14769213313667</v>
      </c>
      <c r="H292" s="60">
        <f>('RECEITA CAMBIAL (US$ MIL)'!H292*1000)/'VOLUME (SACAS)'!H292</f>
        <v>138.55678436746388</v>
      </c>
      <c r="I292" s="14"/>
    </row>
    <row r="293" spans="1:9" ht="16.5" customHeight="1">
      <c r="A293" s="15">
        <f>'VOLUME (SACAS)'!A293</f>
        <v>41698</v>
      </c>
      <c r="B293" s="57">
        <f>('RECEITA CAMBIAL (US$ MIL)'!B293*1000)/'VOLUME (SACAS)'!B293</f>
        <v>105.59713583220096</v>
      </c>
      <c r="C293" s="57">
        <f>('RECEITA CAMBIAL (US$ MIL)'!C293*1000)/'VOLUME (SACAS)'!C293</f>
        <v>139.90696656391779</v>
      </c>
      <c r="D293" s="58">
        <f>('RECEITA CAMBIAL (US$ MIL)'!D293*1000)/'VOLUME (SACAS)'!D293</f>
        <v>137.99116618574081</v>
      </c>
      <c r="E293" s="57">
        <f>('RECEITA CAMBIAL (US$ MIL)'!E293*1000)/'VOLUME (SACAS)'!E293</f>
        <v>531.32376259798434</v>
      </c>
      <c r="F293" s="57">
        <f>('RECEITA CAMBIAL (US$ MIL)'!F293*1000)/'VOLUME (SACAS)'!F293</f>
        <v>164.23166085191173</v>
      </c>
      <c r="G293" s="59">
        <f>('RECEITA CAMBIAL (US$ MIL)'!G293*1000)/'VOLUME (SACAS)'!G293</f>
        <v>166.68007480132647</v>
      </c>
      <c r="H293" s="60">
        <f>('RECEITA CAMBIAL (US$ MIL)'!H293*1000)/'VOLUME (SACAS)'!H293</f>
        <v>140.61307606615966</v>
      </c>
      <c r="I293" s="14"/>
    </row>
    <row r="294" spans="1:9" ht="16.5" customHeight="1">
      <c r="A294" s="15">
        <f>'VOLUME (SACAS)'!A294</f>
        <v>41729</v>
      </c>
      <c r="B294" s="57">
        <f>('RECEITA CAMBIAL (US$ MIL)'!B294*1000)/'VOLUME (SACAS)'!B294</f>
        <v>119.76487039034467</v>
      </c>
      <c r="C294" s="57">
        <f>('RECEITA CAMBIAL (US$ MIL)'!C294*1000)/'VOLUME (SACAS)'!C294</f>
        <v>161.52966266662156</v>
      </c>
      <c r="D294" s="58">
        <f>('RECEITA CAMBIAL (US$ MIL)'!D294*1000)/'VOLUME (SACAS)'!D294</f>
        <v>159.19411137156763</v>
      </c>
      <c r="E294" s="57">
        <f>('RECEITA CAMBIAL (US$ MIL)'!E294*1000)/'VOLUME (SACAS)'!E294</f>
        <v>303.2166195286195</v>
      </c>
      <c r="F294" s="57">
        <f>('RECEITA CAMBIAL (US$ MIL)'!F294*1000)/'VOLUME (SACAS)'!F294</f>
        <v>169.2935451678739</v>
      </c>
      <c r="G294" s="59">
        <f>('RECEITA CAMBIAL (US$ MIL)'!G294*1000)/'VOLUME (SACAS)'!G294</f>
        <v>170.10203582346821</v>
      </c>
      <c r="H294" s="60">
        <f>('RECEITA CAMBIAL (US$ MIL)'!H294*1000)/'VOLUME (SACAS)'!H294</f>
        <v>160.15839560821058</v>
      </c>
      <c r="I294" s="14"/>
    </row>
    <row r="295" spans="1:9" ht="16.5" customHeight="1">
      <c r="A295" s="15">
        <f>'VOLUME (SACAS)'!A295</f>
        <v>41759</v>
      </c>
      <c r="B295" s="57">
        <f>('RECEITA CAMBIAL (US$ MIL)'!B295*1000)/'VOLUME (SACAS)'!B295</f>
        <v>122.03062352992109</v>
      </c>
      <c r="C295" s="57">
        <f>('RECEITA CAMBIAL (US$ MIL)'!C295*1000)/'VOLUME (SACAS)'!C295</f>
        <v>178.09369985367979</v>
      </c>
      <c r="D295" s="58">
        <f>('RECEITA CAMBIAL (US$ MIL)'!D295*1000)/'VOLUME (SACAS)'!D295</f>
        <v>173.95353982961021</v>
      </c>
      <c r="E295" s="57">
        <f>('RECEITA CAMBIAL (US$ MIL)'!E295*1000)/'VOLUME (SACAS)'!E295</f>
        <v>378.58706106870227</v>
      </c>
      <c r="F295" s="57">
        <f>('RECEITA CAMBIAL (US$ MIL)'!F295*1000)/'VOLUME (SACAS)'!F295</f>
        <v>167.07880021856613</v>
      </c>
      <c r="G295" s="59">
        <f>('RECEITA CAMBIAL (US$ MIL)'!G295*1000)/'VOLUME (SACAS)'!G295</f>
        <v>168.5456150532369</v>
      </c>
      <c r="H295" s="60">
        <f>('RECEITA CAMBIAL (US$ MIL)'!H295*1000)/'VOLUME (SACAS)'!H295</f>
        <v>173.42924230438831</v>
      </c>
      <c r="I295" s="14"/>
    </row>
    <row r="296" spans="1:9" ht="16.5" customHeight="1">
      <c r="A296" s="15">
        <f>'VOLUME (SACAS)'!A296</f>
        <v>41790</v>
      </c>
      <c r="B296" s="57">
        <f>('RECEITA CAMBIAL (US$ MIL)'!B296*1000)/'VOLUME (SACAS)'!B296</f>
        <v>119.10006234133638</v>
      </c>
      <c r="C296" s="57">
        <f>('RECEITA CAMBIAL (US$ MIL)'!C296*1000)/'VOLUME (SACAS)'!C296</f>
        <v>192.76634401085047</v>
      </c>
      <c r="D296" s="58">
        <f>('RECEITA CAMBIAL (US$ MIL)'!D296*1000)/'VOLUME (SACAS)'!D296</f>
        <v>186.98624905872563</v>
      </c>
      <c r="E296" s="57">
        <f>('RECEITA CAMBIAL (US$ MIL)'!E296*1000)/'VOLUME (SACAS)'!E296</f>
        <v>475.53918526785719</v>
      </c>
      <c r="F296" s="57">
        <f>('RECEITA CAMBIAL (US$ MIL)'!F296*1000)/'VOLUME (SACAS)'!F296</f>
        <v>165.83933761559373</v>
      </c>
      <c r="G296" s="59">
        <f>('RECEITA CAMBIAL (US$ MIL)'!G296*1000)/'VOLUME (SACAS)'!G296</f>
        <v>167.72300830199441</v>
      </c>
      <c r="H296" s="60">
        <f>('RECEITA CAMBIAL (US$ MIL)'!H296*1000)/'VOLUME (SACAS)'!H296</f>
        <v>185.10425121026054</v>
      </c>
      <c r="I296" s="14"/>
    </row>
    <row r="297" spans="1:9" ht="16.5" customHeight="1">
      <c r="A297" s="15">
        <f>'VOLUME (SACAS)'!A297</f>
        <v>41820</v>
      </c>
      <c r="B297" s="57">
        <f>('RECEITA CAMBIAL (US$ MIL)'!B297*1000)/'VOLUME (SACAS)'!B297</f>
        <v>123.31229665500365</v>
      </c>
      <c r="C297" s="57">
        <f>('RECEITA CAMBIAL (US$ MIL)'!C297*1000)/'VOLUME (SACAS)'!C297</f>
        <v>201.98842139547622</v>
      </c>
      <c r="D297" s="58">
        <f>('RECEITA CAMBIAL (US$ MIL)'!D297*1000)/'VOLUME (SACAS)'!D297</f>
        <v>191.06835680781242</v>
      </c>
      <c r="E297" s="57">
        <f>('RECEITA CAMBIAL (US$ MIL)'!E297*1000)/'VOLUME (SACAS)'!E297</f>
        <v>493.68035374999999</v>
      </c>
      <c r="F297" s="57">
        <f>('RECEITA CAMBIAL (US$ MIL)'!F297*1000)/'VOLUME (SACAS)'!F297</f>
        <v>165.50731634889507</v>
      </c>
      <c r="G297" s="59">
        <f>('RECEITA CAMBIAL (US$ MIL)'!G297*1000)/'VOLUME (SACAS)'!G297</f>
        <v>168.93230768879542</v>
      </c>
      <c r="H297" s="60">
        <f>('RECEITA CAMBIAL (US$ MIL)'!H297*1000)/'VOLUME (SACAS)'!H297</f>
        <v>188.77602313258546</v>
      </c>
      <c r="I297" s="14"/>
    </row>
    <row r="298" spans="1:9" ht="16.5" customHeight="1">
      <c r="A298" s="15">
        <f>'VOLUME (SACAS)'!A298</f>
        <v>41851</v>
      </c>
      <c r="B298" s="57">
        <f>('RECEITA CAMBIAL (US$ MIL)'!B298*1000)/'VOLUME (SACAS)'!B298</f>
        <v>120.68281664944595</v>
      </c>
      <c r="C298" s="57">
        <f>('RECEITA CAMBIAL (US$ MIL)'!C298*1000)/'VOLUME (SACAS)'!C298</f>
        <v>200.06442417127693</v>
      </c>
      <c r="D298" s="58">
        <f>('RECEITA CAMBIAL (US$ MIL)'!D298*1000)/'VOLUME (SACAS)'!D298</f>
        <v>187.46975921666873</v>
      </c>
      <c r="E298" s="57">
        <f>('RECEITA CAMBIAL (US$ MIL)'!E298*1000)/'VOLUME (SACAS)'!E298</f>
        <v>521.43904965585057</v>
      </c>
      <c r="F298" s="57">
        <f>('RECEITA CAMBIAL (US$ MIL)'!F298*1000)/'VOLUME (SACAS)'!F298</f>
        <v>178.13557998413063</v>
      </c>
      <c r="G298" s="59">
        <f>('RECEITA CAMBIAL (US$ MIL)'!G298*1000)/'VOLUME (SACAS)'!G298</f>
        <v>180.22155237341298</v>
      </c>
      <c r="H298" s="60">
        <f>('RECEITA CAMBIAL (US$ MIL)'!H298*1000)/'VOLUME (SACAS)'!H298</f>
        <v>186.67084802119157</v>
      </c>
      <c r="I298" s="14"/>
    </row>
    <row r="299" spans="1:9" ht="16.5" customHeight="1">
      <c r="A299" s="15">
        <f>'VOLUME (SACAS)'!A299</f>
        <v>41882</v>
      </c>
      <c r="B299" s="57">
        <f>('RECEITA CAMBIAL (US$ MIL)'!B299*1000)/'VOLUME (SACAS)'!B299</f>
        <v>118.74124505939092</v>
      </c>
      <c r="C299" s="57">
        <f>('RECEITA CAMBIAL (US$ MIL)'!C299*1000)/'VOLUME (SACAS)'!C299</f>
        <v>200.26269190614289</v>
      </c>
      <c r="D299" s="58">
        <f>('RECEITA CAMBIAL (US$ MIL)'!D299*1000)/'VOLUME (SACAS)'!D299</f>
        <v>188.92336796225496</v>
      </c>
      <c r="E299" s="57">
        <f>('RECEITA CAMBIAL (US$ MIL)'!E299*1000)/'VOLUME (SACAS)'!E299</f>
        <v>362.69629038536397</v>
      </c>
      <c r="F299" s="57">
        <f>('RECEITA CAMBIAL (US$ MIL)'!F299*1000)/'VOLUME (SACAS)'!F299</f>
        <v>178.64894626323431</v>
      </c>
      <c r="G299" s="59">
        <f>('RECEITA CAMBIAL (US$ MIL)'!G299*1000)/'VOLUME (SACAS)'!G299</f>
        <v>180.12553233815311</v>
      </c>
      <c r="H299" s="60">
        <f>('RECEITA CAMBIAL (US$ MIL)'!H299*1000)/'VOLUME (SACAS)'!H299</f>
        <v>188.01340068788062</v>
      </c>
      <c r="I299" s="14"/>
    </row>
    <row r="300" spans="1:9" ht="16.5" customHeight="1">
      <c r="A300" s="15">
        <f>'VOLUME (SACAS)'!A300</f>
        <v>41912</v>
      </c>
      <c r="B300" s="57">
        <f>('RECEITA CAMBIAL (US$ MIL)'!B300*1000)/'VOLUME (SACAS)'!B300</f>
        <v>121.47554578064567</v>
      </c>
      <c r="C300" s="57">
        <f>('RECEITA CAMBIAL (US$ MIL)'!C300*1000)/'VOLUME (SACAS)'!C300</f>
        <v>209.06096806593001</v>
      </c>
      <c r="D300" s="58">
        <f>('RECEITA CAMBIAL (US$ MIL)'!D300*1000)/'VOLUME (SACAS)'!D300</f>
        <v>200.8453689218554</v>
      </c>
      <c r="E300" s="57">
        <f>('RECEITA CAMBIAL (US$ MIL)'!E300*1000)/'VOLUME (SACAS)'!E300</f>
        <v>399.13420492550932</v>
      </c>
      <c r="F300" s="57">
        <f>('RECEITA CAMBIAL (US$ MIL)'!F300*1000)/'VOLUME (SACAS)'!F300</f>
        <v>178.88203288352884</v>
      </c>
      <c r="G300" s="59">
        <f>('RECEITA CAMBIAL (US$ MIL)'!G300*1000)/'VOLUME (SACAS)'!G300</f>
        <v>181.07952355962178</v>
      </c>
      <c r="H300" s="60">
        <f>('RECEITA CAMBIAL (US$ MIL)'!H300*1000)/'VOLUME (SACAS)'!H300</f>
        <v>198.66585143529571</v>
      </c>
      <c r="I300" s="14"/>
    </row>
    <row r="301" spans="1:9" ht="16.5" customHeight="1">
      <c r="A301" s="15">
        <f>'VOLUME (SACAS)'!A301</f>
        <v>41943</v>
      </c>
      <c r="B301" s="57">
        <f>('RECEITA CAMBIAL (US$ MIL)'!B301*1000)/'VOLUME (SACAS)'!B301</f>
        <v>120.66245723300588</v>
      </c>
      <c r="C301" s="57">
        <f>('RECEITA CAMBIAL (US$ MIL)'!C301*1000)/'VOLUME (SACAS)'!C301</f>
        <v>216.44225523328183</v>
      </c>
      <c r="D301" s="58">
        <f>('RECEITA CAMBIAL (US$ MIL)'!D301*1000)/'VOLUME (SACAS)'!D301</f>
        <v>207.78836932965427</v>
      </c>
      <c r="E301" s="57">
        <f>('RECEITA CAMBIAL (US$ MIL)'!E301*1000)/'VOLUME (SACAS)'!E301</f>
        <v>353.49879675196854</v>
      </c>
      <c r="F301" s="57">
        <f>('RECEITA CAMBIAL (US$ MIL)'!F301*1000)/'VOLUME (SACAS)'!F301</f>
        <v>180.60206792507483</v>
      </c>
      <c r="G301" s="59">
        <f>('RECEITA CAMBIAL (US$ MIL)'!G301*1000)/'VOLUME (SACAS)'!G301</f>
        <v>183.38339533392445</v>
      </c>
      <c r="H301" s="60">
        <f>('RECEITA CAMBIAL (US$ MIL)'!H301*1000)/'VOLUME (SACAS)'!H301</f>
        <v>205.94601061463086</v>
      </c>
      <c r="I301" s="14"/>
    </row>
    <row r="302" spans="1:9" ht="16.5" customHeight="1">
      <c r="A302" s="15">
        <f>'VOLUME (SACAS)'!A302</f>
        <v>41973</v>
      </c>
      <c r="B302" s="57">
        <f>('RECEITA CAMBIAL (US$ MIL)'!B302*1000)/'VOLUME (SACAS)'!B302</f>
        <v>120.90528789682716</v>
      </c>
      <c r="C302" s="57">
        <f>('RECEITA CAMBIAL (US$ MIL)'!C302*1000)/'VOLUME (SACAS)'!C302</f>
        <v>213.89428332583708</v>
      </c>
      <c r="D302" s="58">
        <f>('RECEITA CAMBIAL (US$ MIL)'!D302*1000)/'VOLUME (SACAS)'!D302</f>
        <v>199.66740935155201</v>
      </c>
      <c r="E302" s="57">
        <f>('RECEITA CAMBIAL (US$ MIL)'!E302*1000)/'VOLUME (SACAS)'!E302</f>
        <v>367.98922123893806</v>
      </c>
      <c r="F302" s="57">
        <f>('RECEITA CAMBIAL (US$ MIL)'!F302*1000)/'VOLUME (SACAS)'!F302</f>
        <v>182.1237179793996</v>
      </c>
      <c r="G302" s="59">
        <f>('RECEITA CAMBIAL (US$ MIL)'!G302*1000)/'VOLUME (SACAS)'!G302</f>
        <v>183.61948068349611</v>
      </c>
      <c r="H302" s="60">
        <f>('RECEITA CAMBIAL (US$ MIL)'!H302*1000)/'VOLUME (SACAS)'!H302</f>
        <v>198.59545295974974</v>
      </c>
      <c r="I302" s="14"/>
    </row>
    <row r="303" spans="1:9" ht="16.5" customHeight="1">
      <c r="A303" s="15">
        <f>'VOLUME (SACAS)'!A303</f>
        <v>42004</v>
      </c>
      <c r="B303" s="57">
        <f>('RECEITA CAMBIAL (US$ MIL)'!B303*1000)/'VOLUME (SACAS)'!B303</f>
        <v>120.64550156986718</v>
      </c>
      <c r="C303" s="57">
        <f>('RECEITA CAMBIAL (US$ MIL)'!C303*1000)/'VOLUME (SACAS)'!C303</f>
        <v>220.36725126443673</v>
      </c>
      <c r="D303" s="58">
        <f>('RECEITA CAMBIAL (US$ MIL)'!D303*1000)/'VOLUME (SACAS)'!D303</f>
        <v>204.41706492412774</v>
      </c>
      <c r="E303" s="57">
        <f>('RECEITA CAMBIAL (US$ MIL)'!E303*1000)/'VOLUME (SACAS)'!E303</f>
        <v>447.96230642504116</v>
      </c>
      <c r="F303" s="57">
        <f>('RECEITA CAMBIAL (US$ MIL)'!F303*1000)/'VOLUME (SACAS)'!F303</f>
        <v>178.51245280541261</v>
      </c>
      <c r="G303" s="59">
        <f>('RECEITA CAMBIAL (US$ MIL)'!G303*1000)/'VOLUME (SACAS)'!G303</f>
        <v>179.02284297541294</v>
      </c>
      <c r="H303" s="60">
        <f>('RECEITA CAMBIAL (US$ MIL)'!H303*1000)/'VOLUME (SACAS)'!H303</f>
        <v>201.8880821335849</v>
      </c>
      <c r="I303" s="14"/>
    </row>
    <row r="304" spans="1:9" ht="16.5" customHeight="1">
      <c r="A304" s="15">
        <f>'VOLUME (SACAS)'!A304</f>
        <v>42035</v>
      </c>
      <c r="B304" s="57">
        <f>('RECEITA CAMBIAL (US$ MIL)'!B304*1000)/'VOLUME (SACAS)'!B304</f>
        <v>115.96475135878235</v>
      </c>
      <c r="C304" s="57">
        <f>('RECEITA CAMBIAL (US$ MIL)'!C304*1000)/'VOLUME (SACAS)'!C304</f>
        <v>212.57069014720548</v>
      </c>
      <c r="D304" s="58">
        <f>('RECEITA CAMBIAL (US$ MIL)'!D304*1000)/'VOLUME (SACAS)'!D304</f>
        <v>200.84385526652565</v>
      </c>
      <c r="E304" s="57">
        <f>('RECEITA CAMBIAL (US$ MIL)'!E304*1000)/'VOLUME (SACAS)'!E304</f>
        <v>491.03497683039853</v>
      </c>
      <c r="F304" s="57">
        <f>('RECEITA CAMBIAL (US$ MIL)'!F304*1000)/'VOLUME (SACAS)'!F304</f>
        <v>174.26399750210845</v>
      </c>
      <c r="G304" s="59">
        <f>('RECEITA CAMBIAL (US$ MIL)'!G304*1000)/'VOLUME (SACAS)'!G304</f>
        <v>175.83142276049932</v>
      </c>
      <c r="H304" s="60">
        <f>('RECEITA CAMBIAL (US$ MIL)'!H304*1000)/'VOLUME (SACAS)'!H304</f>
        <v>199.06053292759842</v>
      </c>
      <c r="I304" s="14"/>
    </row>
    <row r="305" spans="1:9" ht="16.5" customHeight="1">
      <c r="A305" s="15">
        <f>'VOLUME (SACAS)'!A305</f>
        <v>42063</v>
      </c>
      <c r="B305" s="57">
        <f>('RECEITA CAMBIAL (US$ MIL)'!B305*1000)/'VOLUME (SACAS)'!B305</f>
        <v>116.34031198434775</v>
      </c>
      <c r="C305" s="57">
        <f>('RECEITA CAMBIAL (US$ MIL)'!C305*1000)/'VOLUME (SACAS)'!C305</f>
        <v>205.41036432248723</v>
      </c>
      <c r="D305" s="58">
        <f>('RECEITA CAMBIAL (US$ MIL)'!D305*1000)/'VOLUME (SACAS)'!D305</f>
        <v>196.28221672002888</v>
      </c>
      <c r="E305" s="57">
        <f>('RECEITA CAMBIAL (US$ MIL)'!E305*1000)/'VOLUME (SACAS)'!E305</f>
        <v>356.04074443591713</v>
      </c>
      <c r="F305" s="57">
        <f>('RECEITA CAMBIAL (US$ MIL)'!F305*1000)/'VOLUME (SACAS)'!F305</f>
        <v>181.43243343572516</v>
      </c>
      <c r="G305" s="59">
        <f>('RECEITA CAMBIAL (US$ MIL)'!G305*1000)/'VOLUME (SACAS)'!G305</f>
        <v>183.16015863674161</v>
      </c>
      <c r="H305" s="60">
        <f>('RECEITA CAMBIAL (US$ MIL)'!H305*1000)/'VOLUME (SACAS)'!H305</f>
        <v>195.02414905943704</v>
      </c>
      <c r="I305" s="14"/>
    </row>
    <row r="306" spans="1:9" ht="16.5" customHeight="1">
      <c r="A306" s="15">
        <f>'VOLUME (SACAS)'!A306</f>
        <v>42094</v>
      </c>
      <c r="B306" s="57">
        <f>('RECEITA CAMBIAL (US$ MIL)'!B306*1000)/'VOLUME (SACAS)'!B306</f>
        <v>113.90907901832325</v>
      </c>
      <c r="C306" s="57">
        <f>('RECEITA CAMBIAL (US$ MIL)'!C306*1000)/'VOLUME (SACAS)'!C306</f>
        <v>191.88860230321137</v>
      </c>
      <c r="D306" s="58">
        <f>('RECEITA CAMBIAL (US$ MIL)'!D306*1000)/'VOLUME (SACAS)'!D306</f>
        <v>182.24096513118391</v>
      </c>
      <c r="E306" s="57">
        <f>('RECEITA CAMBIAL (US$ MIL)'!E306*1000)/'VOLUME (SACAS)'!E306</f>
        <v>289.95752934600335</v>
      </c>
      <c r="F306" s="57">
        <f>('RECEITA CAMBIAL (US$ MIL)'!F306*1000)/'VOLUME (SACAS)'!F306</f>
        <v>172.30421863421492</v>
      </c>
      <c r="G306" s="59">
        <f>('RECEITA CAMBIAL (US$ MIL)'!G306*1000)/'VOLUME (SACAS)'!G306</f>
        <v>173.63361358310863</v>
      </c>
      <c r="H306" s="60">
        <f>('RECEITA CAMBIAL (US$ MIL)'!H306*1000)/'VOLUME (SACAS)'!H306</f>
        <v>181.37143022535409</v>
      </c>
      <c r="I306" s="14"/>
    </row>
    <row r="307" spans="1:9" ht="16.5" customHeight="1">
      <c r="A307" s="15">
        <f>'VOLUME (SACAS)'!A307</f>
        <v>42124</v>
      </c>
      <c r="B307" s="57">
        <f>('RECEITA CAMBIAL (US$ MIL)'!B307*1000)/'VOLUME (SACAS)'!B307</f>
        <v>110.5586799447417</v>
      </c>
      <c r="C307" s="57">
        <f>('RECEITA CAMBIAL (US$ MIL)'!C307*1000)/'VOLUME (SACAS)'!C307</f>
        <v>179.43856731069107</v>
      </c>
      <c r="D307" s="58">
        <f>('RECEITA CAMBIAL (US$ MIL)'!D307*1000)/'VOLUME (SACAS)'!D307</f>
        <v>166.76661377856016</v>
      </c>
      <c r="E307" s="57">
        <f>('RECEITA CAMBIAL (US$ MIL)'!E307*1000)/'VOLUME (SACAS)'!E307</f>
        <v>340.62807137433566</v>
      </c>
      <c r="F307" s="57">
        <f>('RECEITA CAMBIAL (US$ MIL)'!F307*1000)/'VOLUME (SACAS)'!F307</f>
        <v>170.48857020198903</v>
      </c>
      <c r="G307" s="59">
        <f>('RECEITA CAMBIAL (US$ MIL)'!G307*1000)/'VOLUME (SACAS)'!G307</f>
        <v>171.1778220961744</v>
      </c>
      <c r="H307" s="60">
        <f>('RECEITA CAMBIAL (US$ MIL)'!H307*1000)/'VOLUME (SACAS)'!H307</f>
        <v>167.21347193158485</v>
      </c>
      <c r="I307" s="14"/>
    </row>
    <row r="308" spans="1:9" ht="16.5" customHeight="1">
      <c r="A308" s="15">
        <f>'VOLUME (SACAS)'!A308</f>
        <v>42155</v>
      </c>
      <c r="B308" s="57">
        <f>('RECEITA CAMBIAL (US$ MIL)'!B308*1000)/'VOLUME (SACAS)'!B308</f>
        <v>106.04925366994014</v>
      </c>
      <c r="C308" s="57">
        <f>('RECEITA CAMBIAL (US$ MIL)'!C308*1000)/'VOLUME (SACAS)'!C308</f>
        <v>176.78346891392792</v>
      </c>
      <c r="D308" s="58">
        <f>('RECEITA CAMBIAL (US$ MIL)'!D308*1000)/'VOLUME (SACAS)'!D308</f>
        <v>165.67742382411456</v>
      </c>
      <c r="E308" s="57">
        <f>('RECEITA CAMBIAL (US$ MIL)'!E308*1000)/'VOLUME (SACAS)'!E308</f>
        <v>371.04856573705177</v>
      </c>
      <c r="F308" s="57">
        <f>('RECEITA CAMBIAL (US$ MIL)'!F308*1000)/'VOLUME (SACAS)'!F308</f>
        <v>167.00637740837794</v>
      </c>
      <c r="G308" s="59">
        <f>('RECEITA CAMBIAL (US$ MIL)'!G308*1000)/'VOLUME (SACAS)'!G308</f>
        <v>168.37884776819362</v>
      </c>
      <c r="H308" s="60">
        <f>('RECEITA CAMBIAL (US$ MIL)'!H308*1000)/'VOLUME (SACAS)'!H308</f>
        <v>165.95262929862145</v>
      </c>
      <c r="I308" s="14"/>
    </row>
    <row r="309" spans="1:9" ht="16.5" customHeight="1">
      <c r="A309" s="15">
        <f>'VOLUME (SACAS)'!A309</f>
        <v>42185</v>
      </c>
      <c r="B309" s="57">
        <f>('RECEITA CAMBIAL (US$ MIL)'!B309*1000)/'VOLUME (SACAS)'!B309</f>
        <v>113.41292095085484</v>
      </c>
      <c r="C309" s="57">
        <f>('RECEITA CAMBIAL (US$ MIL)'!C309*1000)/'VOLUME (SACAS)'!C309</f>
        <v>173.63039615411228</v>
      </c>
      <c r="D309" s="58">
        <f>('RECEITA CAMBIAL (US$ MIL)'!D309*1000)/'VOLUME (SACAS)'!D309</f>
        <v>163.00459018282461</v>
      </c>
      <c r="E309" s="57">
        <f>('RECEITA CAMBIAL (US$ MIL)'!E309*1000)/'VOLUME (SACAS)'!E309</f>
        <v>308.08953850951048</v>
      </c>
      <c r="F309" s="57">
        <f>('RECEITA CAMBIAL (US$ MIL)'!F309*1000)/'VOLUME (SACAS)'!F309</f>
        <v>164.3158196053144</v>
      </c>
      <c r="G309" s="59">
        <f>('RECEITA CAMBIAL (US$ MIL)'!G309*1000)/'VOLUME (SACAS)'!G309</f>
        <v>165.70472634987576</v>
      </c>
      <c r="H309" s="60">
        <f>('RECEITA CAMBIAL (US$ MIL)'!H309*1000)/'VOLUME (SACAS)'!H309</f>
        <v>163.3385868949606</v>
      </c>
      <c r="I309" s="14"/>
    </row>
    <row r="310" spans="1:9" ht="16.5" customHeight="1">
      <c r="A310" s="15">
        <f>'VOLUME (SACAS)'!A310</f>
        <v>42216</v>
      </c>
      <c r="B310" s="57">
        <f>('RECEITA CAMBIAL (US$ MIL)'!B310*1000)/'VOLUME (SACAS)'!B310</f>
        <v>112.38809653891865</v>
      </c>
      <c r="C310" s="57">
        <f>('RECEITA CAMBIAL (US$ MIL)'!C310*1000)/'VOLUME (SACAS)'!C310</f>
        <v>173.35214216137464</v>
      </c>
      <c r="D310" s="58">
        <f>('RECEITA CAMBIAL (US$ MIL)'!D310*1000)/'VOLUME (SACAS)'!D310</f>
        <v>163.50524629323223</v>
      </c>
      <c r="E310" s="57">
        <f>('RECEITA CAMBIAL (US$ MIL)'!E310*1000)/'VOLUME (SACAS)'!E310</f>
        <v>405.90457935819609</v>
      </c>
      <c r="F310" s="57">
        <f>('RECEITA CAMBIAL (US$ MIL)'!F310*1000)/'VOLUME (SACAS)'!F310</f>
        <v>157.56591190129345</v>
      </c>
      <c r="G310" s="59">
        <f>('RECEITA CAMBIAL (US$ MIL)'!G310*1000)/'VOLUME (SACAS)'!G310</f>
        <v>160.15115366326387</v>
      </c>
      <c r="H310" s="60">
        <f>('RECEITA CAMBIAL (US$ MIL)'!H310*1000)/'VOLUME (SACAS)'!H310</f>
        <v>163.11823780023454</v>
      </c>
      <c r="I310" s="14"/>
    </row>
    <row r="311" spans="1:9" ht="16.5" customHeight="1">
      <c r="A311" s="15">
        <f>'VOLUME (SACAS)'!A311</f>
        <v>42247</v>
      </c>
      <c r="B311" s="57">
        <f>('RECEITA CAMBIAL (US$ MIL)'!B311*1000)/'VOLUME (SACAS)'!B311</f>
        <v>109.79136212599418</v>
      </c>
      <c r="C311" s="57">
        <f>('RECEITA CAMBIAL (US$ MIL)'!C311*1000)/'VOLUME (SACAS)'!C311</f>
        <v>167.91016990794228</v>
      </c>
      <c r="D311" s="58">
        <f>('RECEITA CAMBIAL (US$ MIL)'!D311*1000)/'VOLUME (SACAS)'!D311</f>
        <v>159.03558304587318</v>
      </c>
      <c r="E311" s="57">
        <f>('RECEITA CAMBIAL (US$ MIL)'!E311*1000)/'VOLUME (SACAS)'!E311</f>
        <v>406.37973782771536</v>
      </c>
      <c r="F311" s="57">
        <f>('RECEITA CAMBIAL (US$ MIL)'!F311*1000)/'VOLUME (SACAS)'!F311</f>
        <v>158.81598286438171</v>
      </c>
      <c r="G311" s="59">
        <f>('RECEITA CAMBIAL (US$ MIL)'!G311*1000)/'VOLUME (SACAS)'!G311</f>
        <v>160.50885112703966</v>
      </c>
      <c r="H311" s="60">
        <f>('RECEITA CAMBIAL (US$ MIL)'!H311*1000)/'VOLUME (SACAS)'!H311</f>
        <v>159.19394189968551</v>
      </c>
      <c r="I311" s="14"/>
    </row>
    <row r="312" spans="1:9" ht="16.5" customHeight="1">
      <c r="A312" s="15">
        <f>'VOLUME (SACAS)'!A312</f>
        <v>42277</v>
      </c>
      <c r="B312" s="57">
        <f>('RECEITA CAMBIAL (US$ MIL)'!B312*1000)/'VOLUME (SACAS)'!B312</f>
        <v>111.31542804492857</v>
      </c>
      <c r="C312" s="57">
        <f>('RECEITA CAMBIAL (US$ MIL)'!C312*1000)/'VOLUME (SACAS)'!C312</f>
        <v>162.37472533713728</v>
      </c>
      <c r="D312" s="58">
        <f>('RECEITA CAMBIAL (US$ MIL)'!D312*1000)/'VOLUME (SACAS)'!D312</f>
        <v>156.48095260791354</v>
      </c>
      <c r="E312" s="57">
        <f>('RECEITA CAMBIAL (US$ MIL)'!E312*1000)/'VOLUME (SACAS)'!E312</f>
        <v>282.75754863813233</v>
      </c>
      <c r="F312" s="57">
        <f>('RECEITA CAMBIAL (US$ MIL)'!F312*1000)/'VOLUME (SACAS)'!F312</f>
        <v>159.21582522039645</v>
      </c>
      <c r="G312" s="59">
        <f>('RECEITA CAMBIAL (US$ MIL)'!G312*1000)/'VOLUME (SACAS)'!G312</f>
        <v>160.23391377928209</v>
      </c>
      <c r="H312" s="60">
        <f>('RECEITA CAMBIAL (US$ MIL)'!H312*1000)/'VOLUME (SACAS)'!H312</f>
        <v>156.81108159811455</v>
      </c>
      <c r="I312" s="14"/>
    </row>
    <row r="313" spans="1:9" ht="16.5" customHeight="1">
      <c r="A313" s="15">
        <f>'VOLUME (SACAS)'!A313</f>
        <v>42308</v>
      </c>
      <c r="B313" s="57">
        <f>('RECEITA CAMBIAL (US$ MIL)'!B313*1000)/'VOLUME (SACAS)'!B313</f>
        <v>106.78822198018372</v>
      </c>
      <c r="C313" s="57">
        <f>('RECEITA CAMBIAL (US$ MIL)'!C313*1000)/'VOLUME (SACAS)'!C313</f>
        <v>158.36225159650616</v>
      </c>
      <c r="D313" s="58">
        <f>('RECEITA CAMBIAL (US$ MIL)'!D313*1000)/'VOLUME (SACAS)'!D313</f>
        <v>152.57219720051856</v>
      </c>
      <c r="E313" s="57">
        <f>('RECEITA CAMBIAL (US$ MIL)'!E313*1000)/'VOLUME (SACAS)'!E313</f>
        <v>324.74177885992555</v>
      </c>
      <c r="F313" s="57">
        <f>('RECEITA CAMBIAL (US$ MIL)'!F313*1000)/'VOLUME (SACAS)'!F313</f>
        <v>151.41220692564687</v>
      </c>
      <c r="G313" s="59">
        <f>('RECEITA CAMBIAL (US$ MIL)'!G313*1000)/'VOLUME (SACAS)'!G313</f>
        <v>153.2691309097828</v>
      </c>
      <c r="H313" s="60">
        <f>('RECEITA CAMBIAL (US$ MIL)'!H313*1000)/'VOLUME (SACAS)'!H313</f>
        <v>152.63650153298752</v>
      </c>
      <c r="I313" s="14"/>
    </row>
    <row r="314" spans="1:9" ht="16.5" customHeight="1">
      <c r="A314" s="15">
        <f>'VOLUME (SACAS)'!A314</f>
        <v>42338</v>
      </c>
      <c r="B314" s="57">
        <f>('RECEITA CAMBIAL (US$ MIL)'!B314*1000)/'VOLUME (SACAS)'!B314</f>
        <v>106.19657829094906</v>
      </c>
      <c r="C314" s="57">
        <f>('RECEITA CAMBIAL (US$ MIL)'!C314*1000)/'VOLUME (SACAS)'!C314</f>
        <v>152.02764891586028</v>
      </c>
      <c r="D314" s="58">
        <f>('RECEITA CAMBIAL (US$ MIL)'!D314*1000)/'VOLUME (SACAS)'!D314</f>
        <v>147.87050934917679</v>
      </c>
      <c r="E314" s="57">
        <f>('RECEITA CAMBIAL (US$ MIL)'!E314*1000)/'VOLUME (SACAS)'!E314</f>
        <v>751.69677842143381</v>
      </c>
      <c r="F314" s="57">
        <f>('RECEITA CAMBIAL (US$ MIL)'!F314*1000)/'VOLUME (SACAS)'!F314</f>
        <v>153.39434628423851</v>
      </c>
      <c r="G314" s="59">
        <f>('RECEITA CAMBIAL (US$ MIL)'!G314*1000)/'VOLUME (SACAS)'!G314</f>
        <v>156.60051628587391</v>
      </c>
      <c r="H314" s="60">
        <f>('RECEITA CAMBIAL (US$ MIL)'!H314*1000)/'VOLUME (SACAS)'!H314</f>
        <v>148.51378418513156</v>
      </c>
      <c r="I314" s="14"/>
    </row>
    <row r="315" spans="1:9" ht="16.5" customHeight="1">
      <c r="A315" s="15">
        <f>'VOLUME (SACAS)'!A315</f>
        <v>42369</v>
      </c>
      <c r="B315" s="57">
        <f>('RECEITA CAMBIAL (US$ MIL)'!B315*1000)/'VOLUME (SACAS)'!B315</f>
        <v>100.52127240990582</v>
      </c>
      <c r="C315" s="57">
        <f>('RECEITA CAMBIAL (US$ MIL)'!C315*1000)/'VOLUME (SACAS)'!C315</f>
        <v>153.34609176200928</v>
      </c>
      <c r="D315" s="58">
        <f>('RECEITA CAMBIAL (US$ MIL)'!D315*1000)/'VOLUME (SACAS)'!D315</f>
        <v>151.36481272379038</v>
      </c>
      <c r="E315" s="57">
        <f>('RECEITA CAMBIAL (US$ MIL)'!E315*1000)/'VOLUME (SACAS)'!E315</f>
        <v>649.32495200000005</v>
      </c>
      <c r="F315" s="57">
        <f>('RECEITA CAMBIAL (US$ MIL)'!F315*1000)/'VOLUME (SACAS)'!F315</f>
        <v>150.70197174246343</v>
      </c>
      <c r="G315" s="59">
        <f>('RECEITA CAMBIAL (US$ MIL)'!G315*1000)/'VOLUME (SACAS)'!G315</f>
        <v>154.23795941767708</v>
      </c>
      <c r="H315" s="60">
        <f>('RECEITA CAMBIAL (US$ MIL)'!H315*1000)/'VOLUME (SACAS)'!H315</f>
        <v>151.64530413921017</v>
      </c>
      <c r="I315" s="14"/>
    </row>
    <row r="316" spans="1:9" ht="16.5" customHeight="1">
      <c r="A316" s="15">
        <f>'VOLUME (SACAS)'!A316</f>
        <v>42400</v>
      </c>
      <c r="B316" s="57">
        <f>('RECEITA CAMBIAL (US$ MIL)'!B316*1000)/'VOLUME (SACAS)'!B316</f>
        <v>100.65875749577162</v>
      </c>
      <c r="C316" s="57">
        <f>('RECEITA CAMBIAL (US$ MIL)'!C316*1000)/'VOLUME (SACAS)'!C316</f>
        <v>148.83256685021851</v>
      </c>
      <c r="D316" s="58">
        <f>('RECEITA CAMBIAL (US$ MIL)'!D316*1000)/'VOLUME (SACAS)'!D316</f>
        <v>147.35122497902893</v>
      </c>
      <c r="E316" s="57">
        <f>('RECEITA CAMBIAL (US$ MIL)'!E316*1000)/'VOLUME (SACAS)'!E316</f>
        <v>273.94901759530796</v>
      </c>
      <c r="F316" s="57">
        <f>('RECEITA CAMBIAL (US$ MIL)'!F316*1000)/'VOLUME (SACAS)'!F316</f>
        <v>150.9654204915991</v>
      </c>
      <c r="G316" s="59">
        <f>('RECEITA CAMBIAL (US$ MIL)'!G316*1000)/'VOLUME (SACAS)'!G316</f>
        <v>151.8939068282873</v>
      </c>
      <c r="H316" s="60">
        <f>('RECEITA CAMBIAL (US$ MIL)'!H316*1000)/'VOLUME (SACAS)'!H316</f>
        <v>147.78948702948995</v>
      </c>
      <c r="I316" s="14"/>
    </row>
    <row r="317" spans="1:9" ht="16.5" customHeight="1">
      <c r="A317" s="15">
        <f>'VOLUME (SACAS)'!A317</f>
        <v>42429</v>
      </c>
      <c r="B317" s="57">
        <f>('RECEITA CAMBIAL (US$ MIL)'!B317*1000)/'VOLUME (SACAS)'!B317</f>
        <v>106.30587408304253</v>
      </c>
      <c r="C317" s="57">
        <f>('RECEITA CAMBIAL (US$ MIL)'!C317*1000)/'VOLUME (SACAS)'!C317</f>
        <v>149.11983679862149</v>
      </c>
      <c r="D317" s="58">
        <f>('RECEITA CAMBIAL (US$ MIL)'!D317*1000)/'VOLUME (SACAS)'!D317</f>
        <v>147.97370386361504</v>
      </c>
      <c r="E317" s="57">
        <f>('RECEITA CAMBIAL (US$ MIL)'!E317*1000)/'VOLUME (SACAS)'!E317</f>
        <v>364.72474446680081</v>
      </c>
      <c r="F317" s="57">
        <f>('RECEITA CAMBIAL (US$ MIL)'!F317*1000)/'VOLUME (SACAS)'!F317</f>
        <v>146.52061795135279</v>
      </c>
      <c r="G317" s="59">
        <f>('RECEITA CAMBIAL (US$ MIL)'!G317*1000)/'VOLUME (SACAS)'!G317</f>
        <v>148.23741159373486</v>
      </c>
      <c r="H317" s="60">
        <f>('RECEITA CAMBIAL (US$ MIL)'!H317*1000)/'VOLUME (SACAS)'!H317</f>
        <v>148.00204967973642</v>
      </c>
      <c r="I317" s="14"/>
    </row>
    <row r="318" spans="1:9" ht="16.5" customHeight="1">
      <c r="A318" s="15">
        <f>'VOLUME (SACAS)'!A318</f>
        <v>42460</v>
      </c>
      <c r="B318" s="57">
        <f>('RECEITA CAMBIAL (US$ MIL)'!B318*1000)/'VOLUME (SACAS)'!B318</f>
        <v>110.65025531845737</v>
      </c>
      <c r="C318" s="57">
        <f>('RECEITA CAMBIAL (US$ MIL)'!C318*1000)/'VOLUME (SACAS)'!C318</f>
        <v>147.07811801659327</v>
      </c>
      <c r="D318" s="58">
        <f>('RECEITA CAMBIAL (US$ MIL)'!D318*1000)/'VOLUME (SACAS)'!D318</f>
        <v>146.26903365357023</v>
      </c>
      <c r="E318" s="57">
        <f>('RECEITA CAMBIAL (US$ MIL)'!E318*1000)/'VOLUME (SACAS)'!E318</f>
        <v>224.11587851405622</v>
      </c>
      <c r="F318" s="57">
        <f>('RECEITA CAMBIAL (US$ MIL)'!F318*1000)/'VOLUME (SACAS)'!F318</f>
        <v>145.02786901928005</v>
      </c>
      <c r="G318" s="59">
        <f>('RECEITA CAMBIAL (US$ MIL)'!G318*1000)/'VOLUME (SACAS)'!G318</f>
        <v>145.50214279693418</v>
      </c>
      <c r="H318" s="60">
        <f>('RECEITA CAMBIAL (US$ MIL)'!H318*1000)/'VOLUME (SACAS)'!H318</f>
        <v>146.18692490821181</v>
      </c>
      <c r="I318" s="14"/>
    </row>
    <row r="319" spans="1:9" ht="16.5" customHeight="1">
      <c r="A319" s="15">
        <f>'VOLUME (SACAS)'!A319</f>
        <v>42490</v>
      </c>
      <c r="B319" s="57">
        <f>('RECEITA CAMBIAL (US$ MIL)'!B319*1000)/'VOLUME (SACAS)'!B319</f>
        <v>109.83110919241538</v>
      </c>
      <c r="C319" s="57">
        <f>('RECEITA CAMBIAL (US$ MIL)'!C319*1000)/'VOLUME (SACAS)'!C319</f>
        <v>146.57495143853055</v>
      </c>
      <c r="D319" s="58">
        <f>('RECEITA CAMBIAL (US$ MIL)'!D319*1000)/'VOLUME (SACAS)'!D319</f>
        <v>145.57133338431575</v>
      </c>
      <c r="E319" s="57">
        <f>('RECEITA CAMBIAL (US$ MIL)'!E319*1000)/'VOLUME (SACAS)'!E319</f>
        <v>344.02160324708274</v>
      </c>
      <c r="F319" s="57">
        <f>('RECEITA CAMBIAL (US$ MIL)'!F319*1000)/'VOLUME (SACAS)'!F319</f>
        <v>150.32861696544893</v>
      </c>
      <c r="G319" s="59">
        <f>('RECEITA CAMBIAL (US$ MIL)'!G319*1000)/'VOLUME (SACAS)'!G319</f>
        <v>151.71956839827155</v>
      </c>
      <c r="H319" s="60">
        <f>('RECEITA CAMBIAL (US$ MIL)'!H319*1000)/'VOLUME (SACAS)'!H319</f>
        <v>146.25779677612911</v>
      </c>
      <c r="I319" s="14"/>
    </row>
    <row r="320" spans="1:9" ht="16.5" customHeight="1">
      <c r="A320" s="15">
        <f>'VOLUME (SACAS)'!A320</f>
        <v>42521</v>
      </c>
      <c r="B320" s="57">
        <f>('RECEITA CAMBIAL (US$ MIL)'!B320*1000)/'VOLUME (SACAS)'!B320</f>
        <v>110.07567690524061</v>
      </c>
      <c r="C320" s="57">
        <f>('RECEITA CAMBIAL (US$ MIL)'!C320*1000)/'VOLUME (SACAS)'!C320</f>
        <v>146.61028959609797</v>
      </c>
      <c r="D320" s="58">
        <f>('RECEITA CAMBIAL (US$ MIL)'!D320*1000)/'VOLUME (SACAS)'!D320</f>
        <v>145.49344934660829</v>
      </c>
      <c r="E320" s="57">
        <f>('RECEITA CAMBIAL (US$ MIL)'!E320*1000)/'VOLUME (SACAS)'!E320</f>
        <v>401.47971528471527</v>
      </c>
      <c r="F320" s="57">
        <f>('RECEITA CAMBIAL (US$ MIL)'!F320*1000)/'VOLUME (SACAS)'!F320</f>
        <v>152.92647042241234</v>
      </c>
      <c r="G320" s="59">
        <f>('RECEITA CAMBIAL (US$ MIL)'!G320*1000)/'VOLUME (SACAS)'!G320</f>
        <v>154.58525413276175</v>
      </c>
      <c r="H320" s="60">
        <f>('RECEITA CAMBIAL (US$ MIL)'!H320*1000)/'VOLUME (SACAS)'!H320</f>
        <v>146.57186903736672</v>
      </c>
      <c r="I320" s="14"/>
    </row>
    <row r="321" spans="1:9" ht="16.5" customHeight="1">
      <c r="A321" s="15">
        <f>'VOLUME (SACAS)'!A321</f>
        <v>42551</v>
      </c>
      <c r="B321" s="57">
        <f>('RECEITA CAMBIAL (US$ MIL)'!B321*1000)/'VOLUME (SACAS)'!B321</f>
        <v>110.41384872519889</v>
      </c>
      <c r="C321" s="57">
        <f>('RECEITA CAMBIAL (US$ MIL)'!C321*1000)/'VOLUME (SACAS)'!C321</f>
        <v>148.1980393443144</v>
      </c>
      <c r="D321" s="58">
        <f>('RECEITA CAMBIAL (US$ MIL)'!D321*1000)/'VOLUME (SACAS)'!D321</f>
        <v>146.69429135316923</v>
      </c>
      <c r="E321" s="57">
        <f>('RECEITA CAMBIAL (US$ MIL)'!E321*1000)/'VOLUME (SACAS)'!E321</f>
        <v>428.75908291851346</v>
      </c>
      <c r="F321" s="57">
        <f>('RECEITA CAMBIAL (US$ MIL)'!F321*1000)/'VOLUME (SACAS)'!F321</f>
        <v>145.0548591527216</v>
      </c>
      <c r="G321" s="59">
        <f>('RECEITA CAMBIAL (US$ MIL)'!G321*1000)/'VOLUME (SACAS)'!G321</f>
        <v>147.40693841322428</v>
      </c>
      <c r="H321" s="60">
        <f>('RECEITA CAMBIAL (US$ MIL)'!H321*1000)/'VOLUME (SACAS)'!H321</f>
        <v>146.79715608301609</v>
      </c>
      <c r="I321" s="14"/>
    </row>
    <row r="322" spans="1:9" ht="16.5" customHeight="1">
      <c r="A322" s="15">
        <f>'VOLUME (SACAS)'!A322</f>
        <v>42582</v>
      </c>
      <c r="B322" s="57">
        <f>('RECEITA CAMBIAL (US$ MIL)'!B322*1000)/'VOLUME (SACAS)'!B322</f>
        <v>119.76047805847587</v>
      </c>
      <c r="C322" s="57">
        <f>('RECEITA CAMBIAL (US$ MIL)'!C322*1000)/'VOLUME (SACAS)'!C322</f>
        <v>156.83404839342617</v>
      </c>
      <c r="D322" s="58">
        <f>('RECEITA CAMBIAL (US$ MIL)'!D322*1000)/'VOLUME (SACAS)'!D322</f>
        <v>155.97423179191946</v>
      </c>
      <c r="E322" s="57">
        <f>('RECEITA CAMBIAL (US$ MIL)'!E322*1000)/'VOLUME (SACAS)'!E322</f>
        <v>303.75958054282694</v>
      </c>
      <c r="F322" s="57">
        <f>('RECEITA CAMBIAL (US$ MIL)'!F322*1000)/'VOLUME (SACAS)'!F322</f>
        <v>152.20259905936754</v>
      </c>
      <c r="G322" s="59">
        <f>('RECEITA CAMBIAL (US$ MIL)'!G322*1000)/'VOLUME (SACAS)'!G322</f>
        <v>153.55222696197526</v>
      </c>
      <c r="H322" s="60">
        <f>('RECEITA CAMBIAL (US$ MIL)'!H322*1000)/'VOLUME (SACAS)'!H322</f>
        <v>155.58202106613643</v>
      </c>
      <c r="I322" s="14"/>
    </row>
    <row r="323" spans="1:9" ht="16.5" customHeight="1">
      <c r="A323" s="15">
        <f>'VOLUME (SACAS)'!A323</f>
        <v>42613</v>
      </c>
      <c r="B323" s="57">
        <f>('RECEITA CAMBIAL (US$ MIL)'!B323*1000)/'VOLUME (SACAS)'!B323</f>
        <v>131.43882941962823</v>
      </c>
      <c r="C323" s="57">
        <f>('RECEITA CAMBIAL (US$ MIL)'!C323*1000)/'VOLUME (SACAS)'!C323</f>
        <v>161.20454224442321</v>
      </c>
      <c r="D323" s="58">
        <f>('RECEITA CAMBIAL (US$ MIL)'!D323*1000)/'VOLUME (SACAS)'!D323</f>
        <v>160.76684218268244</v>
      </c>
      <c r="E323" s="57">
        <f>('RECEITA CAMBIAL (US$ MIL)'!E323*1000)/'VOLUME (SACAS)'!E323</f>
        <v>574.20115551378444</v>
      </c>
      <c r="F323" s="57">
        <f>('RECEITA CAMBIAL (US$ MIL)'!F323*1000)/'VOLUME (SACAS)'!F323</f>
        <v>158.08575599361362</v>
      </c>
      <c r="G323" s="59">
        <f>('RECEITA CAMBIAL (US$ MIL)'!G323*1000)/'VOLUME (SACAS)'!G323</f>
        <v>161.89924017904053</v>
      </c>
      <c r="H323" s="60">
        <f>('RECEITA CAMBIAL (US$ MIL)'!H323*1000)/'VOLUME (SACAS)'!H323</f>
        <v>160.89639281797139</v>
      </c>
      <c r="I323" s="14"/>
    </row>
    <row r="324" spans="1:9" ht="16.5" customHeight="1">
      <c r="A324" s="15">
        <f>'VOLUME (SACAS)'!A324</f>
        <v>42643</v>
      </c>
      <c r="B324" s="57">
        <f>('RECEITA CAMBIAL (US$ MIL)'!B324*1000)/'VOLUME (SACAS)'!B324</f>
        <v>133.07880010496623</v>
      </c>
      <c r="C324" s="57">
        <f>('RECEITA CAMBIAL (US$ MIL)'!C324*1000)/'VOLUME (SACAS)'!C324</f>
        <v>166.46673250957514</v>
      </c>
      <c r="D324" s="58">
        <f>('RECEITA CAMBIAL (US$ MIL)'!D324*1000)/'VOLUME (SACAS)'!D324</f>
        <v>166.08936661194502</v>
      </c>
      <c r="E324" s="57">
        <f>('RECEITA CAMBIAL (US$ MIL)'!E324*1000)/'VOLUME (SACAS)'!E324</f>
        <v>259.07709354120271</v>
      </c>
      <c r="F324" s="57">
        <f>('RECEITA CAMBIAL (US$ MIL)'!F324*1000)/'VOLUME (SACAS)'!F324</f>
        <v>156.38142957773243</v>
      </c>
      <c r="G324" s="59">
        <f>('RECEITA CAMBIAL (US$ MIL)'!G324*1000)/'VOLUME (SACAS)'!G324</f>
        <v>157.12697675201974</v>
      </c>
      <c r="H324" s="60">
        <f>('RECEITA CAMBIAL (US$ MIL)'!H324*1000)/'VOLUME (SACAS)'!H324</f>
        <v>165.00546438765289</v>
      </c>
      <c r="I324" s="14"/>
    </row>
    <row r="325" spans="1:9" ht="16.5" customHeight="1">
      <c r="A325" s="15">
        <f>'VOLUME (SACAS)'!A325</f>
        <v>42674</v>
      </c>
      <c r="B325" s="57">
        <f>('RECEITA CAMBIAL (US$ MIL)'!B325*1000)/'VOLUME (SACAS)'!B325</f>
        <v>133.89848036227465</v>
      </c>
      <c r="C325" s="57">
        <f>('RECEITA CAMBIAL (US$ MIL)'!C325*1000)/'VOLUME (SACAS)'!C325</f>
        <v>171.82262462990028</v>
      </c>
      <c r="D325" s="58">
        <f>('RECEITA CAMBIAL (US$ MIL)'!D325*1000)/'VOLUME (SACAS)'!D325</f>
        <v>171.67833443833135</v>
      </c>
      <c r="E325" s="57">
        <f>('RECEITA CAMBIAL (US$ MIL)'!E325*1000)/'VOLUME (SACAS)'!E325</f>
        <v>479.92660121836929</v>
      </c>
      <c r="F325" s="57">
        <f>('RECEITA CAMBIAL (US$ MIL)'!F325*1000)/'VOLUME (SACAS)'!F325</f>
        <v>166.22358844562527</v>
      </c>
      <c r="G325" s="59">
        <f>('RECEITA CAMBIAL (US$ MIL)'!G325*1000)/'VOLUME (SACAS)'!G325</f>
        <v>169.13455277438769</v>
      </c>
      <c r="H325" s="60">
        <f>('RECEITA CAMBIAL (US$ MIL)'!H325*1000)/'VOLUME (SACAS)'!H325</f>
        <v>171.41741154807045</v>
      </c>
      <c r="I325" s="14"/>
    </row>
    <row r="326" spans="1:9" ht="16.5" customHeight="1">
      <c r="A326" s="15">
        <f>'VOLUME (SACAS)'!A326</f>
        <v>42704</v>
      </c>
      <c r="B326" s="57">
        <f>('RECEITA CAMBIAL (US$ MIL)'!B326*1000)/'VOLUME (SACAS)'!B326</f>
        <v>169.03825255371609</v>
      </c>
      <c r="C326" s="57">
        <f>('RECEITA CAMBIAL (US$ MIL)'!C326*1000)/'VOLUME (SACAS)'!C326</f>
        <v>179.4053105449502</v>
      </c>
      <c r="D326" s="58">
        <f>('RECEITA CAMBIAL (US$ MIL)'!D326*1000)/'VOLUME (SACAS)'!D326</f>
        <v>179.30563553219244</v>
      </c>
      <c r="E326" s="57">
        <f>('RECEITA CAMBIAL (US$ MIL)'!E326*1000)/'VOLUME (SACAS)'!E326</f>
        <v>397.49645494880548</v>
      </c>
      <c r="F326" s="57">
        <f>('RECEITA CAMBIAL (US$ MIL)'!F326*1000)/'VOLUME (SACAS)'!F326</f>
        <v>169.33176340813762</v>
      </c>
      <c r="G326" s="59">
        <f>('RECEITA CAMBIAL (US$ MIL)'!G326*1000)/'VOLUME (SACAS)'!G326</f>
        <v>171.39318315335709</v>
      </c>
      <c r="H326" s="60">
        <f>('RECEITA CAMBIAL (US$ MIL)'!H326*1000)/'VOLUME (SACAS)'!H326</f>
        <v>178.5226202341334</v>
      </c>
      <c r="I326" s="14"/>
    </row>
    <row r="327" spans="1:9" ht="16.5" customHeight="1">
      <c r="A327" s="15">
        <f>'VOLUME (SACAS)'!A327</f>
        <v>42735</v>
      </c>
      <c r="B327" s="57">
        <f>('RECEITA CAMBIAL (US$ MIL)'!B327*1000)/'VOLUME (SACAS)'!B327</f>
        <v>165.95425749750839</v>
      </c>
      <c r="C327" s="57">
        <f>('RECEITA CAMBIAL (US$ MIL)'!C327*1000)/'VOLUME (SACAS)'!C327</f>
        <v>182.45104217886751</v>
      </c>
      <c r="D327" s="58">
        <f>('RECEITA CAMBIAL (US$ MIL)'!D327*1000)/'VOLUME (SACAS)'!D327</f>
        <v>182.38852337514643</v>
      </c>
      <c r="E327" s="57">
        <f>('RECEITA CAMBIAL (US$ MIL)'!E327*1000)/'VOLUME (SACAS)'!E327</f>
        <v>765.14764157303375</v>
      </c>
      <c r="F327" s="57">
        <f>('RECEITA CAMBIAL (US$ MIL)'!F327*1000)/'VOLUME (SACAS)'!F327</f>
        <v>178.16497948679697</v>
      </c>
      <c r="G327" s="59">
        <f>('RECEITA CAMBIAL (US$ MIL)'!G327*1000)/'VOLUME (SACAS)'!G327</f>
        <v>180.85047067837948</v>
      </c>
      <c r="H327" s="60">
        <f>('RECEITA CAMBIAL (US$ MIL)'!H327*1000)/'VOLUME (SACAS)'!H327</f>
        <v>182.22344615596347</v>
      </c>
      <c r="I327" s="14"/>
    </row>
    <row r="328" spans="1:9" ht="16.5" customHeight="1">
      <c r="A328" s="15">
        <f>'VOLUME (SACAS)'!A328</f>
        <v>42766</v>
      </c>
      <c r="B328" s="57">
        <f>('RECEITA CAMBIAL (US$ MIL)'!B328*1000)/'VOLUME (SACAS)'!B328</f>
        <v>165.33488136807236</v>
      </c>
      <c r="C328" s="57">
        <f>('RECEITA CAMBIAL (US$ MIL)'!C328*1000)/'VOLUME (SACAS)'!C328</f>
        <v>175.2918137910564</v>
      </c>
      <c r="D328" s="58">
        <f>('RECEITA CAMBIAL (US$ MIL)'!D328*1000)/'VOLUME (SACAS)'!D328</f>
        <v>175.20108298302401</v>
      </c>
      <c r="E328" s="57">
        <f>('RECEITA CAMBIAL (US$ MIL)'!E328*1000)/'VOLUME (SACAS)'!E328</f>
        <v>581.70940804963413</v>
      </c>
      <c r="F328" s="57">
        <f>('RECEITA CAMBIAL (US$ MIL)'!F328*1000)/'VOLUME (SACAS)'!F328</f>
        <v>179.01859026432544</v>
      </c>
      <c r="G328" s="59">
        <f>('RECEITA CAMBIAL (US$ MIL)'!G328*1000)/'VOLUME (SACAS)'!G328</f>
        <v>185.50318768668765</v>
      </c>
      <c r="H328" s="60">
        <f>('RECEITA CAMBIAL (US$ MIL)'!H328*1000)/'VOLUME (SACAS)'!H328</f>
        <v>175.96083763050785</v>
      </c>
      <c r="I328" s="14"/>
    </row>
    <row r="329" spans="1:9" ht="16.5" customHeight="1">
      <c r="A329" s="15">
        <f>'VOLUME (SACAS)'!A329</f>
        <v>42794</v>
      </c>
      <c r="B329" s="57">
        <f>('RECEITA CAMBIAL (US$ MIL)'!B329*1000)/'VOLUME (SACAS)'!B329</f>
        <v>176.30165889271956</v>
      </c>
      <c r="C329" s="57">
        <f>('RECEITA CAMBIAL (US$ MIL)'!C329*1000)/'VOLUME (SACAS)'!C329</f>
        <v>176.19588344643634</v>
      </c>
      <c r="D329" s="58">
        <f>('RECEITA CAMBIAL (US$ MIL)'!D329*1000)/'VOLUME (SACAS)'!D329</f>
        <v>176.19633417141992</v>
      </c>
      <c r="E329" s="57">
        <f>('RECEITA CAMBIAL (US$ MIL)'!E329*1000)/'VOLUME (SACAS)'!E329</f>
        <v>503.56953915685534</v>
      </c>
      <c r="F329" s="57">
        <f>('RECEITA CAMBIAL (US$ MIL)'!F329*1000)/'VOLUME (SACAS)'!F329</f>
        <v>181.20683440420564</v>
      </c>
      <c r="G329" s="59">
        <f>('RECEITA CAMBIAL (US$ MIL)'!G329*1000)/'VOLUME (SACAS)'!G329</f>
        <v>184.27597848007437</v>
      </c>
      <c r="H329" s="60">
        <f>('RECEITA CAMBIAL (US$ MIL)'!H329*1000)/'VOLUME (SACAS)'!H329</f>
        <v>177.058739137815</v>
      </c>
      <c r="I329" s="14"/>
    </row>
    <row r="330" spans="1:9" ht="16.5" customHeight="1">
      <c r="A330" s="15">
        <f>'VOLUME (SACAS)'!A330</f>
        <v>42825</v>
      </c>
      <c r="B330" s="57">
        <f>('RECEITA CAMBIAL (US$ MIL)'!B330*1000)/'VOLUME (SACAS)'!B330</f>
        <v>173.12283137787259</v>
      </c>
      <c r="C330" s="57">
        <f>('RECEITA CAMBIAL (US$ MIL)'!C330*1000)/'VOLUME (SACAS)'!C330</f>
        <v>174.79315163944349</v>
      </c>
      <c r="D330" s="58">
        <f>('RECEITA CAMBIAL (US$ MIL)'!D330*1000)/'VOLUME (SACAS)'!D330</f>
        <v>174.77913087784344</v>
      </c>
      <c r="E330" s="57">
        <f>('RECEITA CAMBIAL (US$ MIL)'!E330*1000)/'VOLUME (SACAS)'!E330</f>
        <v>558.37850684116597</v>
      </c>
      <c r="F330" s="57">
        <f>('RECEITA CAMBIAL (US$ MIL)'!F330*1000)/'VOLUME (SACAS)'!F330</f>
        <v>180.4336893517434</v>
      </c>
      <c r="G330" s="59">
        <f>('RECEITA CAMBIAL (US$ MIL)'!G330*1000)/'VOLUME (SACAS)'!G330</f>
        <v>182.11768274167511</v>
      </c>
      <c r="H330" s="60">
        <f>('RECEITA CAMBIAL (US$ MIL)'!H330*1000)/'VOLUME (SACAS)'!H330</f>
        <v>175.75589898457852</v>
      </c>
      <c r="I330" s="14"/>
    </row>
    <row r="331" spans="1:9" ht="16.5" customHeight="1">
      <c r="A331" s="15">
        <f>'VOLUME (SACAS)'!A331</f>
        <v>42855</v>
      </c>
      <c r="B331" s="57">
        <f>('RECEITA CAMBIAL (US$ MIL)'!B331*1000)/'VOLUME (SACAS)'!B331</f>
        <v>168.94343880350235</v>
      </c>
      <c r="C331" s="57">
        <f>('RECEITA CAMBIAL (US$ MIL)'!C331*1000)/'VOLUME (SACAS)'!C331</f>
        <v>171.03218332219208</v>
      </c>
      <c r="D331" s="58">
        <f>('RECEITA CAMBIAL (US$ MIL)'!D331*1000)/'VOLUME (SACAS)'!D331</f>
        <v>171.00388003499236</v>
      </c>
      <c r="E331" s="57">
        <f>('RECEITA CAMBIAL (US$ MIL)'!E331*1000)/'VOLUME (SACAS)'!E331</f>
        <v>534.17372419850687</v>
      </c>
      <c r="F331" s="57">
        <f>('RECEITA CAMBIAL (US$ MIL)'!F331*1000)/'VOLUME (SACAS)'!F331</f>
        <v>190.4267484994499</v>
      </c>
      <c r="G331" s="59">
        <f>('RECEITA CAMBIAL (US$ MIL)'!G331*1000)/'VOLUME (SACAS)'!G331</f>
        <v>193.2455440153272</v>
      </c>
      <c r="H331" s="60">
        <f>('RECEITA CAMBIAL (US$ MIL)'!H331*1000)/'VOLUME (SACAS)'!H331</f>
        <v>173.7591279134092</v>
      </c>
      <c r="I331" s="14"/>
    </row>
    <row r="332" spans="1:9" ht="16.5" customHeight="1">
      <c r="A332" s="15">
        <f>'VOLUME (SACAS)'!A332</f>
        <v>42886</v>
      </c>
      <c r="B332" s="57">
        <f>('RECEITA CAMBIAL (US$ MIL)'!B332*1000)/'VOLUME (SACAS)'!B332</f>
        <v>167.768224152735</v>
      </c>
      <c r="C332" s="57">
        <f>('RECEITA CAMBIAL (US$ MIL)'!C332*1000)/'VOLUME (SACAS)'!C332</f>
        <v>168.16073562855365</v>
      </c>
      <c r="D332" s="58">
        <f>('RECEITA CAMBIAL (US$ MIL)'!D332*1000)/'VOLUME (SACAS)'!D332</f>
        <v>168.15739286164398</v>
      </c>
      <c r="E332" s="57">
        <f>('RECEITA CAMBIAL (US$ MIL)'!E332*1000)/'VOLUME (SACAS)'!E332</f>
        <v>638.41362761692653</v>
      </c>
      <c r="F332" s="57">
        <f>('RECEITA CAMBIAL (US$ MIL)'!F332*1000)/'VOLUME (SACAS)'!F332</f>
        <v>190.66633426731804</v>
      </c>
      <c r="G332" s="59">
        <f>('RECEITA CAMBIAL (US$ MIL)'!G332*1000)/'VOLUME (SACAS)'!G332</f>
        <v>194.28516830293017</v>
      </c>
      <c r="H332" s="60">
        <f>('RECEITA CAMBIAL (US$ MIL)'!H332*1000)/'VOLUME (SACAS)'!H332</f>
        <v>170.94593787952604</v>
      </c>
      <c r="I332" s="14"/>
    </row>
    <row r="333" spans="1:9" ht="16.5" customHeight="1">
      <c r="A333" s="15">
        <f>'VOLUME (SACAS)'!A333</f>
        <v>42916</v>
      </c>
      <c r="B333" s="57">
        <f>('RECEITA CAMBIAL (US$ MIL)'!B333*1000)/'VOLUME (SACAS)'!B333</f>
        <v>155.9061944946755</v>
      </c>
      <c r="C333" s="57">
        <f>('RECEITA CAMBIAL (US$ MIL)'!C333*1000)/'VOLUME (SACAS)'!C333</f>
        <v>162.70756854151423</v>
      </c>
      <c r="D333" s="58">
        <f>('RECEITA CAMBIAL (US$ MIL)'!D333*1000)/'VOLUME (SACAS)'!D333</f>
        <v>162.6361155233628</v>
      </c>
      <c r="E333" s="57">
        <f>('RECEITA CAMBIAL (US$ MIL)'!E333*1000)/'VOLUME (SACAS)'!E333</f>
        <v>640.21328691552071</v>
      </c>
      <c r="F333" s="57">
        <f>('RECEITA CAMBIAL (US$ MIL)'!F333*1000)/'VOLUME (SACAS)'!F333</f>
        <v>194.96758623738106</v>
      </c>
      <c r="G333" s="59">
        <f>('RECEITA CAMBIAL (US$ MIL)'!G333*1000)/'VOLUME (SACAS)'!G333</f>
        <v>198.78746012149162</v>
      </c>
      <c r="H333" s="60">
        <f>('RECEITA CAMBIAL (US$ MIL)'!H333*1000)/'VOLUME (SACAS)'!H333</f>
        <v>167.52936434531136</v>
      </c>
      <c r="I333" s="14"/>
    </row>
    <row r="334" spans="1:9" ht="16.5" customHeight="1">
      <c r="A334" s="15">
        <f>'VOLUME (SACAS)'!A334</f>
        <v>42947</v>
      </c>
      <c r="B334" s="57">
        <f>('RECEITA CAMBIAL (US$ MIL)'!B334*1000)/'VOLUME (SACAS)'!B334</f>
        <v>155.50003847671667</v>
      </c>
      <c r="C334" s="57">
        <f>('RECEITA CAMBIAL (US$ MIL)'!C334*1000)/'VOLUME (SACAS)'!C334</f>
        <v>158.75141599189001</v>
      </c>
      <c r="D334" s="58">
        <f>('RECEITA CAMBIAL (US$ MIL)'!D334*1000)/'VOLUME (SACAS)'!D334</f>
        <v>158.71018423943372</v>
      </c>
      <c r="E334" s="57">
        <f>('RECEITA CAMBIAL (US$ MIL)'!E334*1000)/'VOLUME (SACAS)'!E334</f>
        <v>383.07142857142856</v>
      </c>
      <c r="F334" s="57">
        <f>('RECEITA CAMBIAL (US$ MIL)'!F334*1000)/'VOLUME (SACAS)'!F334</f>
        <v>183.74211715602655</v>
      </c>
      <c r="G334" s="59">
        <f>('RECEITA CAMBIAL (US$ MIL)'!G334*1000)/'VOLUME (SACAS)'!G334</f>
        <v>184.65953721767025</v>
      </c>
      <c r="H334" s="60">
        <f>('RECEITA CAMBIAL (US$ MIL)'!H334*1000)/'VOLUME (SACAS)'!H334</f>
        <v>162.54028801690967</v>
      </c>
      <c r="I334" s="14"/>
    </row>
    <row r="335" spans="1:9" ht="16.5" customHeight="1">
      <c r="A335" s="15">
        <f>'VOLUME (SACAS)'!A335</f>
        <v>42978</v>
      </c>
      <c r="B335" s="57">
        <f>('RECEITA CAMBIAL (US$ MIL)'!B335*1000)/'VOLUME (SACAS)'!B335</f>
        <v>145.439239290004</v>
      </c>
      <c r="C335" s="57">
        <f>('RECEITA CAMBIAL (US$ MIL)'!C335*1000)/'VOLUME (SACAS)'!C335</f>
        <v>162.17554104622772</v>
      </c>
      <c r="D335" s="58">
        <f>('RECEITA CAMBIAL (US$ MIL)'!D335*1000)/'VOLUME (SACAS)'!D335</f>
        <v>161.95790951652279</v>
      </c>
      <c r="E335" s="57">
        <f>('RECEITA CAMBIAL (US$ MIL)'!E335*1000)/'VOLUME (SACAS)'!E335</f>
        <v>779.51360853858785</v>
      </c>
      <c r="F335" s="57">
        <f>('RECEITA CAMBIAL (US$ MIL)'!F335*1000)/'VOLUME (SACAS)'!F335</f>
        <v>180.47770056541853</v>
      </c>
      <c r="G335" s="59">
        <f>('RECEITA CAMBIAL (US$ MIL)'!G335*1000)/'VOLUME (SACAS)'!G335</f>
        <v>184.06227474477515</v>
      </c>
      <c r="H335" s="60">
        <f>('RECEITA CAMBIAL (US$ MIL)'!H335*1000)/'VOLUME (SACAS)'!H335</f>
        <v>164.54346444055037</v>
      </c>
      <c r="I335" s="14"/>
    </row>
    <row r="336" spans="1:9" ht="16.5" customHeight="1">
      <c r="A336" s="15">
        <f>'VOLUME (SACAS)'!A336</f>
        <v>43008</v>
      </c>
      <c r="B336" s="57">
        <f>('RECEITA CAMBIAL (US$ MIL)'!B336*1000)/'VOLUME (SACAS)'!B336</f>
        <v>145.42696833503575</v>
      </c>
      <c r="C336" s="57">
        <f>('RECEITA CAMBIAL (US$ MIL)'!C336*1000)/'VOLUME (SACAS)'!C336</f>
        <v>165.65648430825448</v>
      </c>
      <c r="D336" s="58">
        <f>('RECEITA CAMBIAL (US$ MIL)'!D336*1000)/'VOLUME (SACAS)'!D336</f>
        <v>165.42670660911367</v>
      </c>
      <c r="E336" s="57">
        <f>('RECEITA CAMBIAL (US$ MIL)'!E336*1000)/'VOLUME (SACAS)'!E336</f>
        <v>856.81549270072992</v>
      </c>
      <c r="F336" s="57">
        <f>('RECEITA CAMBIAL (US$ MIL)'!F336*1000)/'VOLUME (SACAS)'!F336</f>
        <v>180.12995742282561</v>
      </c>
      <c r="G336" s="59">
        <f>('RECEITA CAMBIAL (US$ MIL)'!G336*1000)/'VOLUME (SACAS)'!G336</f>
        <v>185.29878992155949</v>
      </c>
      <c r="H336" s="60">
        <f>('RECEITA CAMBIAL (US$ MIL)'!H336*1000)/'VOLUME (SACAS)'!H336</f>
        <v>167.76220556399218</v>
      </c>
      <c r="I336" s="14"/>
    </row>
    <row r="337" spans="1:9" ht="16.5" customHeight="1">
      <c r="A337" s="15">
        <f>'VOLUME (SACAS)'!A337</f>
        <v>43039</v>
      </c>
      <c r="B337" s="57">
        <f>('RECEITA CAMBIAL (US$ MIL)'!B337*1000)/'VOLUME (SACAS)'!B337</f>
        <v>144.3436966923237</v>
      </c>
      <c r="C337" s="57">
        <f>('RECEITA CAMBIAL (US$ MIL)'!C337*1000)/'VOLUME (SACAS)'!C337</f>
        <v>166.87549208033602</v>
      </c>
      <c r="D337" s="58">
        <f>('RECEITA CAMBIAL (US$ MIL)'!D337*1000)/'VOLUME (SACAS)'!D337</f>
        <v>166.70821619618059</v>
      </c>
      <c r="E337" s="57">
        <f>('RECEITA CAMBIAL (US$ MIL)'!E337*1000)/'VOLUME (SACAS)'!E337</f>
        <v>530.22147785787843</v>
      </c>
      <c r="F337" s="57">
        <f>('RECEITA CAMBIAL (US$ MIL)'!F337*1000)/'VOLUME (SACAS)'!F337</f>
        <v>183.91818659531256</v>
      </c>
      <c r="G337" s="59">
        <f>('RECEITA CAMBIAL (US$ MIL)'!G337*1000)/'VOLUME (SACAS)'!G337</f>
        <v>186.07279103071778</v>
      </c>
      <c r="H337" s="60">
        <f>('RECEITA CAMBIAL (US$ MIL)'!H337*1000)/'VOLUME (SACAS)'!H337</f>
        <v>168.79094125625016</v>
      </c>
      <c r="I337" s="14"/>
    </row>
    <row r="338" spans="1:9" ht="16.5" customHeight="1">
      <c r="A338" s="15">
        <f>'VOLUME (SACAS)'!A338</f>
        <v>43069</v>
      </c>
      <c r="B338" s="57">
        <f>('RECEITA CAMBIAL (US$ MIL)'!B338*1000)/'VOLUME (SACAS)'!B338</f>
        <v>141.0357726562714</v>
      </c>
      <c r="C338" s="57">
        <f>('RECEITA CAMBIAL (US$ MIL)'!C338*1000)/'VOLUME (SACAS)'!C338</f>
        <v>164.05423065470202</v>
      </c>
      <c r="D338" s="58">
        <f>('RECEITA CAMBIAL (US$ MIL)'!D338*1000)/'VOLUME (SACAS)'!D338</f>
        <v>163.74546471602144</v>
      </c>
      <c r="E338" s="57">
        <f>('RECEITA CAMBIAL (US$ MIL)'!E338*1000)/'VOLUME (SACAS)'!E338</f>
        <v>599.03184016393448</v>
      </c>
      <c r="F338" s="57">
        <f>('RECEITA CAMBIAL (US$ MIL)'!F338*1000)/'VOLUME (SACAS)'!F338</f>
        <v>186.98020972857205</v>
      </c>
      <c r="G338" s="59">
        <f>('RECEITA CAMBIAL (US$ MIL)'!G338*1000)/'VOLUME (SACAS)'!G338</f>
        <v>191.08005876116303</v>
      </c>
      <c r="H338" s="60">
        <f>('RECEITA CAMBIAL (US$ MIL)'!H338*1000)/'VOLUME (SACAS)'!H338</f>
        <v>166.00578200375031</v>
      </c>
      <c r="I338" s="14"/>
    </row>
    <row r="339" spans="1:9" ht="16.5" customHeight="1">
      <c r="A339" s="15">
        <f>'VOLUME (SACAS)'!A339</f>
        <v>43100</v>
      </c>
      <c r="B339" s="57">
        <f>('RECEITA CAMBIAL (US$ MIL)'!B339*1000)/'VOLUME (SACAS)'!B339</f>
        <v>138.32901133650267</v>
      </c>
      <c r="C339" s="57">
        <f>('RECEITA CAMBIAL (US$ MIL)'!C339*1000)/'VOLUME (SACAS)'!C339</f>
        <v>163.12279157440128</v>
      </c>
      <c r="D339" s="58">
        <f>('RECEITA CAMBIAL (US$ MIL)'!D339*1000)/'VOLUME (SACAS)'!D339</f>
        <v>162.68693591950168</v>
      </c>
      <c r="E339" s="57">
        <f>('RECEITA CAMBIAL (US$ MIL)'!E339*1000)/'VOLUME (SACAS)'!E339</f>
        <v>386.11742695570217</v>
      </c>
      <c r="F339" s="57">
        <f>('RECEITA CAMBIAL (US$ MIL)'!F339*1000)/'VOLUME (SACAS)'!F339</f>
        <v>182.56771616533925</v>
      </c>
      <c r="G339" s="59">
        <f>('RECEITA CAMBIAL (US$ MIL)'!G339*1000)/'VOLUME (SACAS)'!G339</f>
        <v>183.69937450383961</v>
      </c>
      <c r="H339" s="60">
        <f>('RECEITA CAMBIAL (US$ MIL)'!H339*1000)/'VOLUME (SACAS)'!H339</f>
        <v>165.33722089654435</v>
      </c>
      <c r="I339" s="14"/>
    </row>
    <row r="340" spans="1:9" ht="16.5" customHeight="1">
      <c r="A340" s="15">
        <f>'VOLUME (SACAS)'!A340</f>
        <v>43131</v>
      </c>
      <c r="B340" s="57">
        <f>('RECEITA CAMBIAL (US$ MIL)'!B340*1000)/'VOLUME (SACAS)'!B340</f>
        <v>122.97797492163009</v>
      </c>
      <c r="C340" s="57">
        <f>('RECEITA CAMBIAL (US$ MIL)'!C340*1000)/'VOLUME (SACAS)'!C340</f>
        <v>159.57267648521602</v>
      </c>
      <c r="D340" s="58">
        <f>('RECEITA CAMBIAL (US$ MIL)'!D340*1000)/'VOLUME (SACAS)'!D340</f>
        <v>159.38826795822192</v>
      </c>
      <c r="E340" s="57">
        <f>('RECEITA CAMBIAL (US$ MIL)'!E340*1000)/'VOLUME (SACAS)'!E340</f>
        <v>407.85223029839324</v>
      </c>
      <c r="F340" s="57">
        <f>('RECEITA CAMBIAL (US$ MIL)'!F340*1000)/'VOLUME (SACAS)'!F340</f>
        <v>178.86500388584258</v>
      </c>
      <c r="G340" s="59">
        <f>('RECEITA CAMBIAL (US$ MIL)'!G340*1000)/'VOLUME (SACAS)'!G340</f>
        <v>182.05056130323254</v>
      </c>
      <c r="H340" s="60">
        <f>('RECEITA CAMBIAL (US$ MIL)'!H340*1000)/'VOLUME (SACAS)'!H340</f>
        <v>160.95379109300848</v>
      </c>
      <c r="I340" s="14"/>
    </row>
    <row r="341" spans="1:9" ht="16.5" customHeight="1">
      <c r="A341" s="15">
        <f>'VOLUME (SACAS)'!A341</f>
        <v>43159</v>
      </c>
      <c r="B341" s="57">
        <f>('RECEITA CAMBIAL (US$ MIL)'!B341*1000)/'VOLUME (SACAS)'!B341</f>
        <v>127.92636925509362</v>
      </c>
      <c r="C341" s="57">
        <f>('RECEITA CAMBIAL (US$ MIL)'!C341*1000)/'VOLUME (SACAS)'!C341</f>
        <v>159.77806645540525</v>
      </c>
      <c r="D341" s="58">
        <f>('RECEITA CAMBIAL (US$ MIL)'!D341*1000)/'VOLUME (SACAS)'!D341</f>
        <v>159.3816148009067</v>
      </c>
      <c r="E341" s="57">
        <f>('RECEITA CAMBIAL (US$ MIL)'!E341*1000)/'VOLUME (SACAS)'!E341</f>
        <v>971.2073214285715</v>
      </c>
      <c r="F341" s="57">
        <f>('RECEITA CAMBIAL (US$ MIL)'!F341*1000)/'VOLUME (SACAS)'!F341</f>
        <v>177.33404465543666</v>
      </c>
      <c r="G341" s="59">
        <f>('RECEITA CAMBIAL (US$ MIL)'!G341*1000)/'VOLUME (SACAS)'!G341</f>
        <v>180.71838862164094</v>
      </c>
      <c r="H341" s="60">
        <f>('RECEITA CAMBIAL (US$ MIL)'!H341*1000)/'VOLUME (SACAS)'!H341</f>
        <v>161.72501362228584</v>
      </c>
      <c r="I341" s="14"/>
    </row>
    <row r="342" spans="1:9" ht="16.5" customHeight="1">
      <c r="A342" s="15">
        <f>'VOLUME (SACAS)'!A342</f>
        <v>43190</v>
      </c>
      <c r="B342" s="57">
        <f>('RECEITA CAMBIAL (US$ MIL)'!B342*1000)/'VOLUME (SACAS)'!B342</f>
        <v>107.85357542264377</v>
      </c>
      <c r="C342" s="57">
        <f>('RECEITA CAMBIAL (US$ MIL)'!C342*1000)/'VOLUME (SACAS)'!C342</f>
        <v>157.73678647022334</v>
      </c>
      <c r="D342" s="58">
        <f>('RECEITA CAMBIAL (US$ MIL)'!D342*1000)/'VOLUME (SACAS)'!D342</f>
        <v>156.08680728207409</v>
      </c>
      <c r="E342" s="57">
        <f>('RECEITA CAMBIAL (US$ MIL)'!E342*1000)/'VOLUME (SACAS)'!E342</f>
        <v>978.6825388601037</v>
      </c>
      <c r="F342" s="57">
        <f>('RECEITA CAMBIAL (US$ MIL)'!F342*1000)/'VOLUME (SACAS)'!F342</f>
        <v>165.53262058008056</v>
      </c>
      <c r="G342" s="59">
        <f>('RECEITA CAMBIAL (US$ MIL)'!G342*1000)/'VOLUME (SACAS)'!G342</f>
        <v>169.20694943913759</v>
      </c>
      <c r="H342" s="60">
        <f>('RECEITA CAMBIAL (US$ MIL)'!H342*1000)/'VOLUME (SACAS)'!H342</f>
        <v>157.95582199420858</v>
      </c>
      <c r="I342" s="14"/>
    </row>
    <row r="343" spans="1:9" ht="16.5" customHeight="1">
      <c r="A343" s="15">
        <f>'VOLUME (SACAS)'!A343</f>
        <v>43220</v>
      </c>
      <c r="B343" s="57">
        <f>('RECEITA CAMBIAL (US$ MIL)'!B343*1000)/'VOLUME (SACAS)'!B343</f>
        <v>114.77843817638369</v>
      </c>
      <c r="C343" s="57">
        <f>('RECEITA CAMBIAL (US$ MIL)'!C343*1000)/'VOLUME (SACAS)'!C343</f>
        <v>153.70116481366918</v>
      </c>
      <c r="D343" s="58">
        <f>('RECEITA CAMBIAL (US$ MIL)'!D343*1000)/'VOLUME (SACAS)'!D343</f>
        <v>152.61453158497989</v>
      </c>
      <c r="E343" s="57">
        <f>('RECEITA CAMBIAL (US$ MIL)'!E343*1000)/'VOLUME (SACAS)'!E343</f>
        <v>843.32815967523686</v>
      </c>
      <c r="F343" s="57">
        <f>('RECEITA CAMBIAL (US$ MIL)'!F343*1000)/'VOLUME (SACAS)'!F343</f>
        <v>161.02238505035703</v>
      </c>
      <c r="G343" s="59">
        <f>('RECEITA CAMBIAL (US$ MIL)'!G343*1000)/'VOLUME (SACAS)'!G343</f>
        <v>162.68278616024978</v>
      </c>
      <c r="H343" s="60">
        <f>('RECEITA CAMBIAL (US$ MIL)'!H343*1000)/'VOLUME (SACAS)'!H343</f>
        <v>153.89441688517951</v>
      </c>
      <c r="I343" s="14"/>
    </row>
    <row r="344" spans="1:9" ht="16.5" customHeight="1">
      <c r="A344" s="15">
        <f>'VOLUME (SACAS)'!A344</f>
        <v>43251</v>
      </c>
      <c r="B344" s="57">
        <f>('RECEITA CAMBIAL (US$ MIL)'!B344*1000)/'VOLUME (SACAS)'!B344</f>
        <v>104.43877823298514</v>
      </c>
      <c r="C344" s="57">
        <f>('RECEITA CAMBIAL (US$ MIL)'!C344*1000)/'VOLUME (SACAS)'!C344</f>
        <v>152.61784917833452</v>
      </c>
      <c r="D344" s="58">
        <f>('RECEITA CAMBIAL (US$ MIL)'!D344*1000)/'VOLUME (SACAS)'!D344</f>
        <v>151.10780264542262</v>
      </c>
      <c r="E344" s="57">
        <f>('RECEITA CAMBIAL (US$ MIL)'!E344*1000)/'VOLUME (SACAS)'!E344</f>
        <v>365.47785340314135</v>
      </c>
      <c r="F344" s="57">
        <f>('RECEITA CAMBIAL (US$ MIL)'!F344*1000)/'VOLUME (SACAS)'!F344</f>
        <v>162.23814044860001</v>
      </c>
      <c r="G344" s="59">
        <f>('RECEITA CAMBIAL (US$ MIL)'!G344*1000)/'VOLUME (SACAS)'!G344</f>
        <v>162.71964958632583</v>
      </c>
      <c r="H344" s="60">
        <f>('RECEITA CAMBIAL (US$ MIL)'!H344*1000)/'VOLUME (SACAS)'!H344</f>
        <v>152.7317860480232</v>
      </c>
      <c r="I344" s="14"/>
    </row>
    <row r="345" spans="1:9" ht="16.5" customHeight="1">
      <c r="A345" s="15">
        <f>'VOLUME (SACAS)'!A345</f>
        <v>43281</v>
      </c>
      <c r="B345" s="57">
        <f>('RECEITA CAMBIAL (US$ MIL)'!B345*1000)/'VOLUME (SACAS)'!B345</f>
        <v>99.253779354793281</v>
      </c>
      <c r="C345" s="57">
        <f>('RECEITA CAMBIAL (US$ MIL)'!C345*1000)/'VOLUME (SACAS)'!C345</f>
        <v>151.59866708319637</v>
      </c>
      <c r="D345" s="58">
        <f>('RECEITA CAMBIAL (US$ MIL)'!D345*1000)/'VOLUME (SACAS)'!D345</f>
        <v>145.05173146071724</v>
      </c>
      <c r="E345" s="57">
        <f>('RECEITA CAMBIAL (US$ MIL)'!E345*1000)/'VOLUME (SACAS)'!E345</f>
        <v>460.25370829361299</v>
      </c>
      <c r="F345" s="57">
        <f>('RECEITA CAMBIAL (US$ MIL)'!F345*1000)/'VOLUME (SACAS)'!F345</f>
        <v>167.60676788720133</v>
      </c>
      <c r="G345" s="59">
        <f>('RECEITA CAMBIAL (US$ MIL)'!G345*1000)/'VOLUME (SACAS)'!G345</f>
        <v>168.58588230978998</v>
      </c>
      <c r="H345" s="60">
        <f>('RECEITA CAMBIAL (US$ MIL)'!H345*1000)/'VOLUME (SACAS)'!H345</f>
        <v>147.9075970883932</v>
      </c>
      <c r="I345" s="14"/>
    </row>
    <row r="346" spans="1:9" ht="16.5" customHeight="1">
      <c r="A346" s="15">
        <f>'VOLUME (SACAS)'!A346</f>
        <v>43312</v>
      </c>
      <c r="B346" s="57">
        <f>('RECEITA CAMBIAL (US$ MIL)'!B346*1000)/'VOLUME (SACAS)'!B346</f>
        <v>101.39218350836586</v>
      </c>
      <c r="C346" s="57">
        <f>('RECEITA CAMBIAL (US$ MIL)'!C346*1000)/'VOLUME (SACAS)'!C346</f>
        <v>150.92297179640838</v>
      </c>
      <c r="D346" s="58">
        <f>('RECEITA CAMBIAL (US$ MIL)'!D346*1000)/'VOLUME (SACAS)'!D346</f>
        <v>142.30387152482626</v>
      </c>
      <c r="E346" s="57">
        <f>('RECEITA CAMBIAL (US$ MIL)'!E346*1000)/'VOLUME (SACAS)'!E346</f>
        <v>894.66518942942946</v>
      </c>
      <c r="F346" s="57">
        <f>('RECEITA CAMBIAL (US$ MIL)'!F346*1000)/'VOLUME (SACAS)'!F346</f>
        <v>165.60927406348401</v>
      </c>
      <c r="G346" s="59">
        <f>('RECEITA CAMBIAL (US$ MIL)'!G346*1000)/'VOLUME (SACAS)'!G346</f>
        <v>169.17733144938228</v>
      </c>
      <c r="H346" s="60">
        <f>('RECEITA CAMBIAL (US$ MIL)'!H346*1000)/'VOLUME (SACAS)'!H346</f>
        <v>146.01203312841358</v>
      </c>
      <c r="I346" s="14"/>
    </row>
    <row r="347" spans="1:9" ht="16.5" customHeight="1">
      <c r="A347" s="15">
        <f>'VOLUME (SACAS)'!A347</f>
        <v>43343</v>
      </c>
      <c r="B347" s="57">
        <f>('RECEITA CAMBIAL (US$ MIL)'!B347*1000)/'VOLUME (SACAS)'!B347</f>
        <v>99.613276040672545</v>
      </c>
      <c r="C347" s="57">
        <f>('RECEITA CAMBIAL (US$ MIL)'!C347*1000)/'VOLUME (SACAS)'!C347</f>
        <v>144.05099015101305</v>
      </c>
      <c r="D347" s="58">
        <f>('RECEITA CAMBIAL (US$ MIL)'!D347*1000)/'VOLUME (SACAS)'!D347</f>
        <v>136.46704966420688</v>
      </c>
      <c r="E347" s="57">
        <f>('RECEITA CAMBIAL (US$ MIL)'!E347*1000)/'VOLUME (SACAS)'!E347</f>
        <v>352.99922454444032</v>
      </c>
      <c r="F347" s="57">
        <f>('RECEITA CAMBIAL (US$ MIL)'!F347*1000)/'VOLUME (SACAS)'!F347</f>
        <v>160.0338547131617</v>
      </c>
      <c r="G347" s="59">
        <f>('RECEITA CAMBIAL (US$ MIL)'!G347*1000)/'VOLUME (SACAS)'!G347</f>
        <v>161.39015857093568</v>
      </c>
      <c r="H347" s="60">
        <f>('RECEITA CAMBIAL (US$ MIL)'!H347*1000)/'VOLUME (SACAS)'!H347</f>
        <v>139.15710840628932</v>
      </c>
      <c r="I347" s="14"/>
    </row>
    <row r="348" spans="1:9" ht="16.5" customHeight="1">
      <c r="A348" s="15">
        <f>'VOLUME (SACAS)'!A348</f>
        <v>43373</v>
      </c>
      <c r="B348" s="57">
        <f>('RECEITA CAMBIAL (US$ MIL)'!B348*1000)/'VOLUME (SACAS)'!B348</f>
        <v>92.100064793042193</v>
      </c>
      <c r="C348" s="57">
        <f>('RECEITA CAMBIAL (US$ MIL)'!C348*1000)/'VOLUME (SACAS)'!C348</f>
        <v>139.00326626350528</v>
      </c>
      <c r="D348" s="58">
        <f>('RECEITA CAMBIAL (US$ MIL)'!D348*1000)/'VOLUME (SACAS)'!D348</f>
        <v>134.18171542477003</v>
      </c>
      <c r="E348" s="57">
        <f>('RECEITA CAMBIAL (US$ MIL)'!E348*1000)/'VOLUME (SACAS)'!E348</f>
        <v>285.7741133263379</v>
      </c>
      <c r="F348" s="57">
        <f>('RECEITA CAMBIAL (US$ MIL)'!F348*1000)/'VOLUME (SACAS)'!F348</f>
        <v>156.04041224121244</v>
      </c>
      <c r="G348" s="59">
        <f>('RECEITA CAMBIAL (US$ MIL)'!G348*1000)/'VOLUME (SACAS)'!G348</f>
        <v>156.44074840284816</v>
      </c>
      <c r="H348" s="60">
        <f>('RECEITA CAMBIAL (US$ MIL)'!H348*1000)/'VOLUME (SACAS)'!H348</f>
        <v>136.36338777770445</v>
      </c>
      <c r="I348" s="14"/>
    </row>
    <row r="349" spans="1:9" ht="16.5" customHeight="1">
      <c r="A349" s="15">
        <f>'VOLUME (SACAS)'!A349</f>
        <v>43404</v>
      </c>
      <c r="B349" s="57">
        <f>('RECEITA CAMBIAL (US$ MIL)'!B349*1000)/'VOLUME (SACAS)'!B349</f>
        <v>91.815621058508199</v>
      </c>
      <c r="C349" s="57">
        <f>('RECEITA CAMBIAL (US$ MIL)'!C349*1000)/'VOLUME (SACAS)'!C349</f>
        <v>133.18194081322318</v>
      </c>
      <c r="D349" s="58">
        <f>('RECEITA CAMBIAL (US$ MIL)'!D349*1000)/'VOLUME (SACAS)'!D349</f>
        <v>128.95341933510173</v>
      </c>
      <c r="E349" s="57">
        <f>('RECEITA CAMBIAL (US$ MIL)'!E349*1000)/'VOLUME (SACAS)'!E349</f>
        <v>287.98639942390787</v>
      </c>
      <c r="F349" s="57">
        <f>('RECEITA CAMBIAL (US$ MIL)'!F349*1000)/'VOLUME (SACAS)'!F349</f>
        <v>155.56741262557057</v>
      </c>
      <c r="G349" s="59">
        <f>('RECEITA CAMBIAL (US$ MIL)'!G349*1000)/'VOLUME (SACAS)'!G349</f>
        <v>156.40760083949144</v>
      </c>
      <c r="H349" s="60">
        <f>('RECEITA CAMBIAL (US$ MIL)'!H349*1000)/'VOLUME (SACAS)'!H349</f>
        <v>131.24214446893222</v>
      </c>
      <c r="I349" s="14"/>
    </row>
    <row r="350" spans="1:9" ht="16.5" customHeight="1">
      <c r="A350" s="15">
        <f>'VOLUME (SACAS)'!A350</f>
        <v>43434</v>
      </c>
      <c r="B350" s="57">
        <f>('RECEITA CAMBIAL (US$ MIL)'!B350*1000)/'VOLUME (SACAS)'!B350</f>
        <v>96.663742030302899</v>
      </c>
      <c r="C350" s="57">
        <f>('RECEITA CAMBIAL (US$ MIL)'!C350*1000)/'VOLUME (SACAS)'!C350</f>
        <v>133.15249335474434</v>
      </c>
      <c r="D350" s="58">
        <f>('RECEITA CAMBIAL (US$ MIL)'!D350*1000)/'VOLUME (SACAS)'!D350</f>
        <v>130.76488666915702</v>
      </c>
      <c r="E350" s="57">
        <f>('RECEITA CAMBIAL (US$ MIL)'!E350*1000)/'VOLUME (SACAS)'!E350</f>
        <v>356.1652812394604</v>
      </c>
      <c r="F350" s="57">
        <f>('RECEITA CAMBIAL (US$ MIL)'!F350*1000)/'VOLUME (SACAS)'!F350</f>
        <v>146.27619606820053</v>
      </c>
      <c r="G350" s="59">
        <f>('RECEITA CAMBIAL (US$ MIL)'!G350*1000)/'VOLUME (SACAS)'!G350</f>
        <v>147.9075243118109</v>
      </c>
      <c r="H350" s="60">
        <f>('RECEITA CAMBIAL (US$ MIL)'!H350*1000)/'VOLUME (SACAS)'!H350</f>
        <v>132.10529306624665</v>
      </c>
      <c r="I350" s="14"/>
    </row>
    <row r="351" spans="1:9" ht="16.5" customHeight="1">
      <c r="A351" s="15">
        <f>'VOLUME (SACAS)'!A351</f>
        <v>43465</v>
      </c>
      <c r="B351" s="57">
        <f>('RECEITA CAMBIAL (US$ MIL)'!B351*1000)/'VOLUME (SACAS)'!B351</f>
        <v>95.798794323289499</v>
      </c>
      <c r="C351" s="57">
        <f>('RECEITA CAMBIAL (US$ MIL)'!C351*1000)/'VOLUME (SACAS)'!C351</f>
        <v>139.09702665320296</v>
      </c>
      <c r="D351" s="58">
        <f>('RECEITA CAMBIAL (US$ MIL)'!D351*1000)/'VOLUME (SACAS)'!D351</f>
        <v>137.09099099511093</v>
      </c>
      <c r="E351" s="57">
        <f>('RECEITA CAMBIAL (US$ MIL)'!E351*1000)/'VOLUME (SACAS)'!E351</f>
        <v>313.7491243654822</v>
      </c>
      <c r="F351" s="57">
        <f>('RECEITA CAMBIAL (US$ MIL)'!F351*1000)/'VOLUME (SACAS)'!F351</f>
        <v>145.89880811294387</v>
      </c>
      <c r="G351" s="59">
        <f>('RECEITA CAMBIAL (US$ MIL)'!G351*1000)/'VOLUME (SACAS)'!G351</f>
        <v>146.60542735259628</v>
      </c>
      <c r="H351" s="60">
        <f>('RECEITA CAMBIAL (US$ MIL)'!H351*1000)/'VOLUME (SACAS)'!H351</f>
        <v>137.98040871910072</v>
      </c>
      <c r="I351" s="14"/>
    </row>
    <row r="352" spans="1:9" ht="16.5" customHeight="1">
      <c r="A352" s="15">
        <f>'VOLUME (SACAS)'!A352</f>
        <v>43496</v>
      </c>
      <c r="B352" s="57">
        <f>('RECEITA CAMBIAL (US$ MIL)'!B352*1000)/'VOLUME (SACAS)'!B352</f>
        <v>91.466561360874849</v>
      </c>
      <c r="C352" s="57">
        <f>('RECEITA CAMBIAL (US$ MIL)'!C352*1000)/'VOLUME (SACAS)'!C352</f>
        <v>134.62922252456326</v>
      </c>
      <c r="D352" s="58">
        <f>('RECEITA CAMBIAL (US$ MIL)'!D352*1000)/'VOLUME (SACAS)'!D352</f>
        <v>132.61320048736073</v>
      </c>
      <c r="E352" s="57">
        <f>('RECEITA CAMBIAL (US$ MIL)'!E352*1000)/'VOLUME (SACAS)'!E352</f>
        <v>245.24054163845634</v>
      </c>
      <c r="F352" s="57">
        <f>('RECEITA CAMBIAL (US$ MIL)'!F352*1000)/'VOLUME (SACAS)'!F352</f>
        <v>148.54479553219662</v>
      </c>
      <c r="G352" s="59">
        <f>('RECEITA CAMBIAL (US$ MIL)'!G352*1000)/'VOLUME (SACAS)'!G352</f>
        <v>149.12498336454598</v>
      </c>
      <c r="H352" s="60">
        <f>('RECEITA CAMBIAL (US$ MIL)'!H352*1000)/'VOLUME (SACAS)'!H352</f>
        <v>133.78431575980099</v>
      </c>
      <c r="I352" s="14"/>
    </row>
    <row r="353" spans="1:9" ht="16.5" customHeight="1">
      <c r="A353" s="15">
        <f>'VOLUME (SACAS)'!A353</f>
        <v>43524</v>
      </c>
      <c r="B353" s="57">
        <f>('RECEITA CAMBIAL (US$ MIL)'!B353*1000)/'VOLUME (SACAS)'!B353</f>
        <v>89.971656816177131</v>
      </c>
      <c r="C353" s="57">
        <f>('RECEITA CAMBIAL (US$ MIL)'!C353*1000)/'VOLUME (SACAS)'!C353</f>
        <v>132.29683875815155</v>
      </c>
      <c r="D353" s="58">
        <f>('RECEITA CAMBIAL (US$ MIL)'!D353*1000)/'VOLUME (SACAS)'!D353</f>
        <v>129.54699304404136</v>
      </c>
      <c r="E353" s="57">
        <f>('RECEITA CAMBIAL (US$ MIL)'!E353*1000)/'VOLUME (SACAS)'!E353</f>
        <v>273.69734836065572</v>
      </c>
      <c r="F353" s="57">
        <f>('RECEITA CAMBIAL (US$ MIL)'!F353*1000)/'VOLUME (SACAS)'!F353</f>
        <v>148.79500481406922</v>
      </c>
      <c r="G353" s="59">
        <f>('RECEITA CAMBIAL (US$ MIL)'!G353*1000)/'VOLUME (SACAS)'!G353</f>
        <v>149.28389859826427</v>
      </c>
      <c r="H353" s="60">
        <f>('RECEITA CAMBIAL (US$ MIL)'!H353*1000)/'VOLUME (SACAS)'!H353</f>
        <v>131.26784335365801</v>
      </c>
      <c r="I353" s="14"/>
    </row>
    <row r="354" spans="1:9" ht="16.5" customHeight="1">
      <c r="A354" s="15">
        <f>'VOLUME (SACAS)'!A354</f>
        <v>43555</v>
      </c>
      <c r="B354" s="57">
        <f>('RECEITA CAMBIAL (US$ MIL)'!B354*1000)/'VOLUME (SACAS)'!B354</f>
        <v>90.090720190695734</v>
      </c>
      <c r="C354" s="57">
        <f>('RECEITA CAMBIAL (US$ MIL)'!C354*1000)/'VOLUME (SACAS)'!C354</f>
        <v>128.39087542212658</v>
      </c>
      <c r="D354" s="58">
        <f>('RECEITA CAMBIAL (US$ MIL)'!D354*1000)/'VOLUME (SACAS)'!D354</f>
        <v>125.73122950495531</v>
      </c>
      <c r="E354" s="57">
        <f>('RECEITA CAMBIAL (US$ MIL)'!E354*1000)/'VOLUME (SACAS)'!E354</f>
        <v>329.1509582198002</v>
      </c>
      <c r="F354" s="57">
        <f>('RECEITA CAMBIAL (US$ MIL)'!F354*1000)/'VOLUME (SACAS)'!F354</f>
        <v>144.4741556491615</v>
      </c>
      <c r="G354" s="59">
        <f>('RECEITA CAMBIAL (US$ MIL)'!G354*1000)/'VOLUME (SACAS)'!G354</f>
        <v>145.57766711079393</v>
      </c>
      <c r="H354" s="60">
        <f>('RECEITA CAMBIAL (US$ MIL)'!H354*1000)/'VOLUME (SACAS)'!H354</f>
        <v>128.07740373130375</v>
      </c>
      <c r="I354" s="14"/>
    </row>
    <row r="355" spans="1:9" ht="16.5" customHeight="1">
      <c r="A355" s="15">
        <f>'VOLUME (SACAS)'!A355</f>
        <v>43585</v>
      </c>
      <c r="B355" s="57">
        <f>('RECEITA CAMBIAL (US$ MIL)'!B355*1000)/'VOLUME (SACAS)'!B355</f>
        <v>90.222194233081368</v>
      </c>
      <c r="C355" s="57">
        <f>('RECEITA CAMBIAL (US$ MIL)'!C355*1000)/'VOLUME (SACAS)'!C355</f>
        <v>124.86536866425583</v>
      </c>
      <c r="D355" s="58">
        <f>('RECEITA CAMBIAL (US$ MIL)'!D355*1000)/'VOLUME (SACAS)'!D355</f>
        <v>122.03947081706964</v>
      </c>
      <c r="E355" s="57">
        <f>('RECEITA CAMBIAL (US$ MIL)'!E355*1000)/'VOLUME (SACAS)'!E355</f>
        <v>293.73991461836999</v>
      </c>
      <c r="F355" s="57">
        <f>('RECEITA CAMBIAL (US$ MIL)'!F355*1000)/'VOLUME (SACAS)'!F355</f>
        <v>141.71307735566893</v>
      </c>
      <c r="G355" s="59">
        <f>('RECEITA CAMBIAL (US$ MIL)'!G355*1000)/'VOLUME (SACAS)'!G355</f>
        <v>142.81268353632865</v>
      </c>
      <c r="H355" s="60">
        <f>('RECEITA CAMBIAL (US$ MIL)'!H355*1000)/'VOLUME (SACAS)'!H355</f>
        <v>124.07787289213172</v>
      </c>
      <c r="I355" s="14"/>
    </row>
    <row r="356" spans="1:9" ht="16.5" customHeight="1">
      <c r="A356" s="15">
        <f>'VOLUME (SACAS)'!A356</f>
        <v>43616</v>
      </c>
      <c r="B356" s="57">
        <f>('RECEITA CAMBIAL (US$ MIL)'!B356*1000)/'VOLUME (SACAS)'!B356</f>
        <v>81.971015369579135</v>
      </c>
      <c r="C356" s="57">
        <f>('RECEITA CAMBIAL (US$ MIL)'!C356*1000)/'VOLUME (SACAS)'!C356</f>
        <v>120.07786347644257</v>
      </c>
      <c r="D356" s="58">
        <f>('RECEITA CAMBIAL (US$ MIL)'!D356*1000)/'VOLUME (SACAS)'!D356</f>
        <v>115.02562481481991</v>
      </c>
      <c r="E356" s="57">
        <f>('RECEITA CAMBIAL (US$ MIL)'!E356*1000)/'VOLUME (SACAS)'!E356</f>
        <v>316.46879804161563</v>
      </c>
      <c r="F356" s="57">
        <f>('RECEITA CAMBIAL (US$ MIL)'!F356*1000)/'VOLUME (SACAS)'!F356</f>
        <v>145.83996666280296</v>
      </c>
      <c r="G356" s="59">
        <f>('RECEITA CAMBIAL (US$ MIL)'!G356*1000)/'VOLUME (SACAS)'!G356</f>
        <v>146.53963016703136</v>
      </c>
      <c r="H356" s="60">
        <f>('RECEITA CAMBIAL (US$ MIL)'!H356*1000)/'VOLUME (SACAS)'!H356</f>
        <v>118.25661967700736</v>
      </c>
      <c r="I356" s="14"/>
    </row>
    <row r="357" spans="1:9" ht="16.5" customHeight="1">
      <c r="A357" s="15">
        <f>'VOLUME (SACAS)'!A357</f>
        <v>43646</v>
      </c>
      <c r="B357" s="57">
        <f>('RECEITA CAMBIAL (US$ MIL)'!B357*1000)/'VOLUME (SACAS)'!B357</f>
        <v>81.409173723350222</v>
      </c>
      <c r="C357" s="57">
        <f>('RECEITA CAMBIAL (US$ MIL)'!C357*1000)/'VOLUME (SACAS)'!C357</f>
        <v>119.11905432622049</v>
      </c>
      <c r="D357" s="58">
        <f>('RECEITA CAMBIAL (US$ MIL)'!D357*1000)/'VOLUME (SACAS)'!D357</f>
        <v>113.83511593913035</v>
      </c>
      <c r="E357" s="57">
        <f>('RECEITA CAMBIAL (US$ MIL)'!E357*1000)/'VOLUME (SACAS)'!E357</f>
        <v>186.47961112466459</v>
      </c>
      <c r="F357" s="57">
        <f>('RECEITA CAMBIAL (US$ MIL)'!F357*1000)/'VOLUME (SACAS)'!F357</f>
        <v>153.41313156508582</v>
      </c>
      <c r="G357" s="59">
        <f>('RECEITA CAMBIAL (US$ MIL)'!G357*1000)/'VOLUME (SACAS)'!G357</f>
        <v>153.78661121490177</v>
      </c>
      <c r="H357" s="60">
        <f>('RECEITA CAMBIAL (US$ MIL)'!H357*1000)/'VOLUME (SACAS)'!H357</f>
        <v>118.50793269876593</v>
      </c>
      <c r="I357" s="14"/>
    </row>
    <row r="358" spans="1:9" ht="16.5" customHeight="1">
      <c r="A358" s="15">
        <f>'VOLUME (SACAS)'!A358</f>
        <v>43677</v>
      </c>
      <c r="B358" s="57">
        <f>('RECEITA CAMBIAL (US$ MIL)'!B358*1000)/'VOLUME (SACAS)'!B358</f>
        <v>82.2434572965211</v>
      </c>
      <c r="C358" s="57">
        <f>('RECEITA CAMBIAL (US$ MIL)'!C358*1000)/'VOLUME (SACAS)'!C358</f>
        <v>126.42466399163455</v>
      </c>
      <c r="D358" s="58">
        <f>('RECEITA CAMBIAL (US$ MIL)'!D358*1000)/'VOLUME (SACAS)'!D358</f>
        <v>117.68103176216431</v>
      </c>
      <c r="E358" s="57">
        <f>('RECEITA CAMBIAL (US$ MIL)'!E358*1000)/'VOLUME (SACAS)'!E358</f>
        <v>376.66884133160397</v>
      </c>
      <c r="F358" s="57">
        <f>('RECEITA CAMBIAL (US$ MIL)'!F358*1000)/'VOLUME (SACAS)'!F358</f>
        <v>141.0009953990419</v>
      </c>
      <c r="G358" s="59">
        <f>('RECEITA CAMBIAL (US$ MIL)'!G358*1000)/'VOLUME (SACAS)'!G358</f>
        <v>142.55716047549993</v>
      </c>
      <c r="H358" s="60">
        <f>('RECEITA CAMBIAL (US$ MIL)'!H358*1000)/'VOLUME (SACAS)'!H358</f>
        <v>120.25101704788105</v>
      </c>
      <c r="I358" s="14"/>
    </row>
    <row r="359" spans="1:9" ht="16.5" customHeight="1">
      <c r="A359" s="15">
        <f>'VOLUME (SACAS)'!A359</f>
        <v>43708</v>
      </c>
      <c r="B359" s="57">
        <f>('RECEITA CAMBIAL (US$ MIL)'!B359*1000)/'VOLUME (SACAS)'!B359</f>
        <v>81.863171488297041</v>
      </c>
      <c r="C359" s="57">
        <f>('RECEITA CAMBIAL (US$ MIL)'!C359*1000)/'VOLUME (SACAS)'!C359</f>
        <v>128.29146984322094</v>
      </c>
      <c r="D359" s="58">
        <f>('RECEITA CAMBIAL (US$ MIL)'!D359*1000)/'VOLUME (SACAS)'!D359</f>
        <v>121.22361134231396</v>
      </c>
      <c r="E359" s="57">
        <f>('RECEITA CAMBIAL (US$ MIL)'!E359*1000)/'VOLUME (SACAS)'!E359</f>
        <v>242.6379848730416</v>
      </c>
      <c r="F359" s="57">
        <f>('RECEITA CAMBIAL (US$ MIL)'!F359*1000)/'VOLUME (SACAS)'!F359</f>
        <v>154.07937295721123</v>
      </c>
      <c r="G359" s="59">
        <f>('RECEITA CAMBIAL (US$ MIL)'!G359*1000)/'VOLUME (SACAS)'!G359</f>
        <v>154.56641703682794</v>
      </c>
      <c r="H359" s="60">
        <f>('RECEITA CAMBIAL (US$ MIL)'!H359*1000)/'VOLUME (SACAS)'!H359</f>
        <v>124.55456160480139</v>
      </c>
      <c r="I359" s="14"/>
    </row>
    <row r="360" spans="1:9" ht="16.5" customHeight="1">
      <c r="A360" s="15">
        <f>'VOLUME (SACAS)'!A360</f>
        <v>43738</v>
      </c>
      <c r="B360" s="57">
        <f>('RECEITA CAMBIAL (US$ MIL)'!B360*1000)/'VOLUME (SACAS)'!B360</f>
        <v>80.257755281436445</v>
      </c>
      <c r="C360" s="57">
        <f>('RECEITA CAMBIAL (US$ MIL)'!C360*1000)/'VOLUME (SACAS)'!C360</f>
        <v>129.75646889630912</v>
      </c>
      <c r="D360" s="58">
        <f>('RECEITA CAMBIAL (US$ MIL)'!D360*1000)/'VOLUME (SACAS)'!D360</f>
        <v>124.29923540570425</v>
      </c>
      <c r="E360" s="57">
        <f>('RECEITA CAMBIAL (US$ MIL)'!E360*1000)/'VOLUME (SACAS)'!E360</f>
        <v>236.17776048951049</v>
      </c>
      <c r="F360" s="57">
        <f>('RECEITA CAMBIAL (US$ MIL)'!F360*1000)/'VOLUME (SACAS)'!F360</f>
        <v>145.93659477951334</v>
      </c>
      <c r="G360" s="59">
        <f>('RECEITA CAMBIAL (US$ MIL)'!G360*1000)/'VOLUME (SACAS)'!G360</f>
        <v>146.52924714540768</v>
      </c>
      <c r="H360" s="60">
        <f>('RECEITA CAMBIAL (US$ MIL)'!H360*1000)/'VOLUME (SACAS)'!H360</f>
        <v>126.51483019225256</v>
      </c>
      <c r="I360" s="14"/>
    </row>
    <row r="361" spans="1:9" ht="16.5" customHeight="1">
      <c r="A361" s="15">
        <f>'VOLUME (SACAS)'!A361</f>
        <v>43769</v>
      </c>
      <c r="B361" s="57">
        <f>('RECEITA CAMBIAL (US$ MIL)'!B361*1000)/'VOLUME (SACAS)'!B361</f>
        <v>80.273503560829212</v>
      </c>
      <c r="C361" s="57">
        <f>('RECEITA CAMBIAL (US$ MIL)'!C361*1000)/'VOLUME (SACAS)'!C361</f>
        <v>130.44673944798981</v>
      </c>
      <c r="D361" s="58">
        <f>('RECEITA CAMBIAL (US$ MIL)'!D361*1000)/'VOLUME (SACAS)'!D361</f>
        <v>125.02525663676882</v>
      </c>
      <c r="E361" s="57">
        <f>('RECEITA CAMBIAL (US$ MIL)'!E361*1000)/'VOLUME (SACAS)'!E361</f>
        <v>245.25051649928264</v>
      </c>
      <c r="F361" s="57">
        <f>('RECEITA CAMBIAL (US$ MIL)'!F361*1000)/'VOLUME (SACAS)'!F361</f>
        <v>154.74379323725054</v>
      </c>
      <c r="G361" s="59">
        <f>('RECEITA CAMBIAL (US$ MIL)'!G361*1000)/'VOLUME (SACAS)'!G361</f>
        <v>155.65475492786899</v>
      </c>
      <c r="H361" s="60">
        <f>('RECEITA CAMBIAL (US$ MIL)'!H361*1000)/'VOLUME (SACAS)'!H361</f>
        <v>127.91471936659821</v>
      </c>
      <c r="I361" s="14"/>
    </row>
    <row r="362" spans="1:9" ht="16.5" customHeight="1">
      <c r="A362" s="15">
        <f>'VOLUME (SACAS)'!A362</f>
        <v>43799</v>
      </c>
      <c r="B362" s="57">
        <f>('RECEITA CAMBIAL (US$ MIL)'!B362*1000)/'VOLUME (SACAS)'!B362</f>
        <v>81.617264806057193</v>
      </c>
      <c r="C362" s="57">
        <f>('RECEITA CAMBIAL (US$ MIL)'!C362*1000)/'VOLUME (SACAS)'!C362</f>
        <v>126.79344604289156</v>
      </c>
      <c r="D362" s="58">
        <f>('RECEITA CAMBIAL (US$ MIL)'!D362*1000)/'VOLUME (SACAS)'!D362</f>
        <v>123.68115286265083</v>
      </c>
      <c r="E362" s="57">
        <f>('RECEITA CAMBIAL (US$ MIL)'!E362*1000)/'VOLUME (SACAS)'!E362</f>
        <v>317.2317260479042</v>
      </c>
      <c r="F362" s="57">
        <f>('RECEITA CAMBIAL (US$ MIL)'!F362*1000)/'VOLUME (SACAS)'!F362</f>
        <v>134.76555140151743</v>
      </c>
      <c r="G362" s="59">
        <f>('RECEITA CAMBIAL (US$ MIL)'!G362*1000)/'VOLUME (SACAS)'!G362</f>
        <v>135.52694556937118</v>
      </c>
      <c r="H362" s="60">
        <f>('RECEITA CAMBIAL (US$ MIL)'!H362*1000)/'VOLUME (SACAS)'!H362</f>
        <v>124.83670729582718</v>
      </c>
      <c r="I362" s="14"/>
    </row>
    <row r="363" spans="1:9" ht="16.5" customHeight="1">
      <c r="A363" s="15">
        <f>'VOLUME (SACAS)'!A363</f>
        <v>43830</v>
      </c>
      <c r="B363" s="57">
        <f>('RECEITA CAMBIAL (US$ MIL)'!B363*1000)/'VOLUME (SACAS)'!B363</f>
        <v>83.990418014704829</v>
      </c>
      <c r="C363" s="57">
        <f>('RECEITA CAMBIAL (US$ MIL)'!C363*1000)/'VOLUME (SACAS)'!C363</f>
        <v>133.31069236381563</v>
      </c>
      <c r="D363" s="58">
        <f>('RECEITA CAMBIAL (US$ MIL)'!D363*1000)/'VOLUME (SACAS)'!D363</f>
        <v>127.11974184519785</v>
      </c>
      <c r="E363" s="57">
        <f>('RECEITA CAMBIAL (US$ MIL)'!E363*1000)/'VOLUME (SACAS)'!E363</f>
        <v>250.14196572692097</v>
      </c>
      <c r="F363" s="57">
        <f>('RECEITA CAMBIAL (US$ MIL)'!F363*1000)/'VOLUME (SACAS)'!F363</f>
        <v>138.14513082280408</v>
      </c>
      <c r="G363" s="59">
        <f>('RECEITA CAMBIAL (US$ MIL)'!G363*1000)/'VOLUME (SACAS)'!G363</f>
        <v>138.78401085390121</v>
      </c>
      <c r="H363" s="60">
        <f>('RECEITA CAMBIAL (US$ MIL)'!H363*1000)/'VOLUME (SACAS)'!H363</f>
        <v>128.32363384411894</v>
      </c>
      <c r="I363" s="14"/>
    </row>
    <row r="364" spans="1:9" ht="16.5" customHeight="1">
      <c r="A364" s="15">
        <f>'VOLUME (SACAS)'!A364</f>
        <v>43861</v>
      </c>
      <c r="B364" s="57">
        <f>('RECEITA CAMBIAL (US$ MIL)'!B364*1000)/'VOLUME (SACAS)'!B364</f>
        <v>83.157125560698404</v>
      </c>
      <c r="C364" s="57">
        <f>('RECEITA CAMBIAL (US$ MIL)'!C364*1000)/'VOLUME (SACAS)'!C364</f>
        <v>138.5937725770064</v>
      </c>
      <c r="D364" s="58">
        <f>('RECEITA CAMBIAL (US$ MIL)'!D364*1000)/'VOLUME (SACAS)'!D364</f>
        <v>134.64989912005376</v>
      </c>
      <c r="E364" s="57">
        <f>('RECEITA CAMBIAL (US$ MIL)'!E364*1000)/'VOLUME (SACAS)'!E364</f>
        <v>217.04733636019674</v>
      </c>
      <c r="F364" s="57">
        <f>('RECEITA CAMBIAL (US$ MIL)'!F364*1000)/'VOLUME (SACAS)'!F364</f>
        <v>150.94172673743216</v>
      </c>
      <c r="G364" s="59">
        <f>('RECEITA CAMBIAL (US$ MIL)'!G364*1000)/'VOLUME (SACAS)'!G364</f>
        <v>151.47434082130982</v>
      </c>
      <c r="H364" s="60">
        <f>('RECEITA CAMBIAL (US$ MIL)'!H364*1000)/'VOLUME (SACAS)'!H364</f>
        <v>136.23845383121315</v>
      </c>
      <c r="I364" s="14"/>
    </row>
    <row r="365" spans="1:9" ht="16.5" customHeight="1">
      <c r="A365" s="15">
        <f>'VOLUME (SACAS)'!A365</f>
        <v>43890</v>
      </c>
      <c r="B365" s="57">
        <f>('RECEITA CAMBIAL (US$ MIL)'!B365*1000)/'VOLUME (SACAS)'!B365</f>
        <v>83.43258093693612</v>
      </c>
      <c r="C365" s="57">
        <f>('RECEITA CAMBIAL (US$ MIL)'!C365*1000)/'VOLUME (SACAS)'!C365</f>
        <v>139.09618366217558</v>
      </c>
      <c r="D365" s="58">
        <f>('RECEITA CAMBIAL (US$ MIL)'!D365*1000)/'VOLUME (SACAS)'!D365</f>
        <v>134.57706957817541</v>
      </c>
      <c r="E365" s="57">
        <f>('RECEITA CAMBIAL (US$ MIL)'!E365*1000)/'VOLUME (SACAS)'!E365</f>
        <v>299.98046335833823</v>
      </c>
      <c r="F365" s="57">
        <f>('RECEITA CAMBIAL (US$ MIL)'!F365*1000)/'VOLUME (SACAS)'!F365</f>
        <v>133.59862551567758</v>
      </c>
      <c r="G365" s="59">
        <f>('RECEITA CAMBIAL (US$ MIL)'!G365*1000)/'VOLUME (SACAS)'!G365</f>
        <v>134.52349681167044</v>
      </c>
      <c r="H365" s="60">
        <f>('RECEITA CAMBIAL (US$ MIL)'!H365*1000)/'VOLUME (SACAS)'!H365</f>
        <v>134.57151724446297</v>
      </c>
      <c r="I365" s="14"/>
    </row>
    <row r="366" spans="1:9" ht="16.5" customHeight="1">
      <c r="A366" s="15">
        <f>'VOLUME (SACAS)'!A366</f>
        <v>43921</v>
      </c>
      <c r="B366" s="57">
        <f>('RECEITA CAMBIAL (US$ MIL)'!B366*1000)/'VOLUME (SACAS)'!B366</f>
        <v>81.544330743443112</v>
      </c>
      <c r="C366" s="57">
        <f>('RECEITA CAMBIAL (US$ MIL)'!C366*1000)/'VOLUME (SACAS)'!C366</f>
        <v>141.09285540971663</v>
      </c>
      <c r="D366" s="58">
        <f>('RECEITA CAMBIAL (US$ MIL)'!D366*1000)/'VOLUME (SACAS)'!D366</f>
        <v>136.30322067268253</v>
      </c>
      <c r="E366" s="57">
        <f>('RECEITA CAMBIAL (US$ MIL)'!E366*1000)/'VOLUME (SACAS)'!E366</f>
        <v>328.40449243892982</v>
      </c>
      <c r="F366" s="57">
        <f>('RECEITA CAMBIAL (US$ MIL)'!F366*1000)/'VOLUME (SACAS)'!F366</f>
        <v>134.69123763063322</v>
      </c>
      <c r="G366" s="59">
        <f>('RECEITA CAMBIAL (US$ MIL)'!G366*1000)/'VOLUME (SACAS)'!G366</f>
        <v>136.15536462320279</v>
      </c>
      <c r="H366" s="60">
        <f>('RECEITA CAMBIAL (US$ MIL)'!H366*1000)/'VOLUME (SACAS)'!H366</f>
        <v>136.28877945483566</v>
      </c>
      <c r="I366" s="14"/>
    </row>
    <row r="367" spans="1:9" ht="16.5" customHeight="1">
      <c r="A367" s="15">
        <f>'VOLUME (SACAS)'!A367</f>
        <v>43951</v>
      </c>
      <c r="B367" s="57">
        <f>('RECEITA CAMBIAL (US$ MIL)'!B367*1000)/'VOLUME (SACAS)'!B367</f>
        <v>77.483616602725021</v>
      </c>
      <c r="C367" s="57">
        <f>('RECEITA CAMBIAL (US$ MIL)'!C367*1000)/'VOLUME (SACAS)'!C367</f>
        <v>139.03449872219034</v>
      </c>
      <c r="D367" s="58">
        <f>('RECEITA CAMBIAL (US$ MIL)'!D367*1000)/'VOLUME (SACAS)'!D367</f>
        <v>133.07015208415567</v>
      </c>
      <c r="E367" s="57">
        <f>('RECEITA CAMBIAL (US$ MIL)'!E367*1000)/'VOLUME (SACAS)'!E367</f>
        <v>300.90393769968057</v>
      </c>
      <c r="F367" s="57">
        <f>('RECEITA CAMBIAL (US$ MIL)'!F367*1000)/'VOLUME (SACAS)'!F367</f>
        <v>126.93365622361678</v>
      </c>
      <c r="G367" s="59">
        <f>('RECEITA CAMBIAL (US$ MIL)'!G367*1000)/'VOLUME (SACAS)'!G367</f>
        <v>128.09709461949757</v>
      </c>
      <c r="H367" s="60">
        <f>('RECEITA CAMBIAL (US$ MIL)'!H367*1000)/'VOLUME (SACAS)'!H367</f>
        <v>132.55897507093727</v>
      </c>
      <c r="I367" s="14"/>
    </row>
    <row r="368" spans="1:9" ht="16.5" customHeight="1">
      <c r="A368" s="15">
        <f>'VOLUME (SACAS)'!A368</f>
        <v>43982</v>
      </c>
      <c r="B368" s="57">
        <f>('RECEITA CAMBIAL (US$ MIL)'!B368*1000)/'VOLUME (SACAS)'!B368</f>
        <v>74.436487974005857</v>
      </c>
      <c r="C368" s="57">
        <f>('RECEITA CAMBIAL (US$ MIL)'!C368*1000)/'VOLUME (SACAS)'!C368</f>
        <v>134.29291294039527</v>
      </c>
      <c r="D368" s="58">
        <f>('RECEITA CAMBIAL (US$ MIL)'!D368*1000)/'VOLUME (SACAS)'!D368</f>
        <v>124.40104792210518</v>
      </c>
      <c r="E368" s="57">
        <f>('RECEITA CAMBIAL (US$ MIL)'!E368*1000)/'VOLUME (SACAS)'!E368</f>
        <v>214.69439260563382</v>
      </c>
      <c r="F368" s="57">
        <f>('RECEITA CAMBIAL (US$ MIL)'!F368*1000)/'VOLUME (SACAS)'!F368</f>
        <v>134.95374220901473</v>
      </c>
      <c r="G368" s="59">
        <f>('RECEITA CAMBIAL (US$ MIL)'!G368*1000)/'VOLUME (SACAS)'!G368</f>
        <v>135.49064785810603</v>
      </c>
      <c r="H368" s="60">
        <f>('RECEITA CAMBIAL (US$ MIL)'!H368*1000)/'VOLUME (SACAS)'!H368</f>
        <v>125.5413119105784</v>
      </c>
      <c r="I368" s="14"/>
    </row>
    <row r="369" spans="1:9" ht="16.5" customHeight="1">
      <c r="A369" s="15">
        <f>'VOLUME (SACAS)'!A369</f>
        <v>44012</v>
      </c>
      <c r="B369" s="57">
        <f>('RECEITA CAMBIAL (US$ MIL)'!B369*1000)/'VOLUME (SACAS)'!B369</f>
        <v>74.192974085640273</v>
      </c>
      <c r="C369" s="57">
        <f>('RECEITA CAMBIAL (US$ MIL)'!C369*1000)/'VOLUME (SACAS)'!C369</f>
        <v>127.81038738303438</v>
      </c>
      <c r="D369" s="58">
        <f>('RECEITA CAMBIAL (US$ MIL)'!D369*1000)/'VOLUME (SACAS)'!D369</f>
        <v>115.22145668074432</v>
      </c>
      <c r="E369" s="57">
        <f>('RECEITA CAMBIAL (US$ MIL)'!E369*1000)/'VOLUME (SACAS)'!E369</f>
        <v>384.34118975903618</v>
      </c>
      <c r="F369" s="57">
        <f>('RECEITA CAMBIAL (US$ MIL)'!F369*1000)/'VOLUME (SACAS)'!F369</f>
        <v>134.82205983046245</v>
      </c>
      <c r="G369" s="59">
        <f>('RECEITA CAMBIAL (US$ MIL)'!G369*1000)/'VOLUME (SACAS)'!G369</f>
        <v>135.75610370391252</v>
      </c>
      <c r="H369" s="60">
        <f>('RECEITA CAMBIAL (US$ MIL)'!H369*1000)/'VOLUME (SACAS)'!H369</f>
        <v>117.59004528522244</v>
      </c>
      <c r="I369" s="14"/>
    </row>
    <row r="370" spans="1:9" ht="16.5" customHeight="1">
      <c r="A370" s="15">
        <f>'VOLUME (SACAS)'!A370</f>
        <v>44043</v>
      </c>
      <c r="B370" s="57">
        <f>('RECEITA CAMBIAL (US$ MIL)'!B370*1000)/'VOLUME (SACAS)'!B370</f>
        <v>74.576800146376939</v>
      </c>
      <c r="C370" s="57">
        <f>('RECEITA CAMBIAL (US$ MIL)'!C370*1000)/'VOLUME (SACAS)'!C370</f>
        <v>124.2086051886173</v>
      </c>
      <c r="D370" s="58">
        <f>('RECEITA CAMBIAL (US$ MIL)'!D370*1000)/'VOLUME (SACAS)'!D370</f>
        <v>116.456589200029</v>
      </c>
      <c r="E370" s="57">
        <f>('RECEITA CAMBIAL (US$ MIL)'!E370*1000)/'VOLUME (SACAS)'!E370</f>
        <v>378.37469488730073</v>
      </c>
      <c r="F370" s="57">
        <f>('RECEITA CAMBIAL (US$ MIL)'!F370*1000)/'VOLUME (SACAS)'!F370</f>
        <v>125.04281360882182</v>
      </c>
      <c r="G370" s="59">
        <f>('RECEITA CAMBIAL (US$ MIL)'!G370*1000)/'VOLUME (SACAS)'!G370</f>
        <v>126.27826413576771</v>
      </c>
      <c r="H370" s="60">
        <f>('RECEITA CAMBIAL (US$ MIL)'!H370*1000)/'VOLUME (SACAS)'!H370</f>
        <v>117.58646407697759</v>
      </c>
      <c r="I370" s="14"/>
    </row>
    <row r="371" spans="1:9" ht="16.5" customHeight="1">
      <c r="A371" s="15">
        <f>'VOLUME (SACAS)'!A371</f>
        <v>44074</v>
      </c>
      <c r="B371" s="57">
        <f>('RECEITA CAMBIAL (US$ MIL)'!B371*1000)/'VOLUME (SACAS)'!B371</f>
        <v>75.991850800396776</v>
      </c>
      <c r="C371" s="57">
        <f>('RECEITA CAMBIAL (US$ MIL)'!C371*1000)/'VOLUME (SACAS)'!C371</f>
        <v>125.50733781432059</v>
      </c>
      <c r="D371" s="58">
        <f>('RECEITA CAMBIAL (US$ MIL)'!D371*1000)/'VOLUME (SACAS)'!D371</f>
        <v>118.25441115143377</v>
      </c>
      <c r="E371" s="57">
        <f>('RECEITA CAMBIAL (US$ MIL)'!E371*1000)/'VOLUME (SACAS)'!E371</f>
        <v>290.61762847514746</v>
      </c>
      <c r="F371" s="57">
        <f>('RECEITA CAMBIAL (US$ MIL)'!F371*1000)/'VOLUME (SACAS)'!F371</f>
        <v>131.86381650886787</v>
      </c>
      <c r="G371" s="59">
        <f>('RECEITA CAMBIAL (US$ MIL)'!G371*1000)/'VOLUME (SACAS)'!G371</f>
        <v>132.99787467276505</v>
      </c>
      <c r="H371" s="60">
        <f>('RECEITA CAMBIAL (US$ MIL)'!H371*1000)/'VOLUME (SACAS)'!H371</f>
        <v>119.62535485923449</v>
      </c>
      <c r="I371" s="14"/>
    </row>
    <row r="372" spans="1:9" ht="16.5" customHeight="1">
      <c r="A372" s="15">
        <f>'VOLUME (SACAS)'!A372</f>
        <v>44104</v>
      </c>
      <c r="B372" s="57">
        <f>('RECEITA CAMBIAL (US$ MIL)'!B372*1000)/'VOLUME (SACAS)'!B372</f>
        <v>77.235890437289768</v>
      </c>
      <c r="C372" s="57">
        <f>('RECEITA CAMBIAL (US$ MIL)'!C372*1000)/'VOLUME (SACAS)'!C372</f>
        <v>131.24454974019059</v>
      </c>
      <c r="D372" s="58">
        <f>('RECEITA CAMBIAL (US$ MIL)'!D372*1000)/'VOLUME (SACAS)'!D372</f>
        <v>121.88232656999458</v>
      </c>
      <c r="E372" s="57">
        <f>('RECEITA CAMBIAL (US$ MIL)'!E372*1000)/'VOLUME (SACAS)'!E372</f>
        <v>377.19118988549621</v>
      </c>
      <c r="F372" s="57">
        <f>('RECEITA CAMBIAL (US$ MIL)'!F372*1000)/'VOLUME (SACAS)'!F372</f>
        <v>119.12488175371986</v>
      </c>
      <c r="G372" s="59">
        <f>('RECEITA CAMBIAL (US$ MIL)'!G372*1000)/'VOLUME (SACAS)'!G372</f>
        <v>120.76266870138403</v>
      </c>
      <c r="H372" s="60">
        <f>('RECEITA CAMBIAL (US$ MIL)'!H372*1000)/'VOLUME (SACAS)'!H372</f>
        <v>121.79494473185547</v>
      </c>
      <c r="I372" s="14"/>
    </row>
    <row r="373" spans="1:9" ht="16.5" customHeight="1">
      <c r="A373" s="15">
        <f>'VOLUME (SACAS)'!A373</f>
        <v>44135</v>
      </c>
      <c r="B373" s="57">
        <f>('RECEITA CAMBIAL (US$ MIL)'!B373*1000)/'VOLUME (SACAS)'!B373</f>
        <v>79.938421209242222</v>
      </c>
      <c r="C373" s="57">
        <f>('RECEITA CAMBIAL (US$ MIL)'!C373*1000)/'VOLUME (SACAS)'!C373</f>
        <v>130.87831149742274</v>
      </c>
      <c r="D373" s="58">
        <f>('RECEITA CAMBIAL (US$ MIL)'!D373*1000)/'VOLUME (SACAS)'!D373</f>
        <v>125.12917234971241</v>
      </c>
      <c r="E373" s="57">
        <f>('RECEITA CAMBIAL (US$ MIL)'!E373*1000)/'VOLUME (SACAS)'!E373</f>
        <v>380.47366311300641</v>
      </c>
      <c r="F373" s="57">
        <f>('RECEITA CAMBIAL (US$ MIL)'!F373*1000)/'VOLUME (SACAS)'!F373</f>
        <v>127.50444027725314</v>
      </c>
      <c r="G373" s="59">
        <f>('RECEITA CAMBIAL (US$ MIL)'!G373*1000)/'VOLUME (SACAS)'!G373</f>
        <v>128.56702202916722</v>
      </c>
      <c r="H373" s="60">
        <f>('RECEITA CAMBIAL (US$ MIL)'!H373*1000)/'VOLUME (SACAS)'!H373</f>
        <v>125.38486197068701</v>
      </c>
      <c r="I373" s="14"/>
    </row>
    <row r="374" spans="1:9" ht="16.5" customHeight="1">
      <c r="A374" s="15">
        <f>'VOLUME (SACAS)'!A374</f>
        <v>44165</v>
      </c>
      <c r="B374" s="57">
        <f>('RECEITA CAMBIAL (US$ MIL)'!B374*1000)/'VOLUME (SACAS)'!B374</f>
        <v>80.172890697841211</v>
      </c>
      <c r="C374" s="57">
        <f>('RECEITA CAMBIAL (US$ MIL)'!C374*1000)/'VOLUME (SACAS)'!C374</f>
        <v>128.82305576822461</v>
      </c>
      <c r="D374" s="58">
        <f>('RECEITA CAMBIAL (US$ MIL)'!D374*1000)/'VOLUME (SACAS)'!D374</f>
        <v>125.13590512664236</v>
      </c>
      <c r="E374" s="57">
        <f>('RECEITA CAMBIAL (US$ MIL)'!E374*1000)/'VOLUME (SACAS)'!E374</f>
        <v>436.11125450274085</v>
      </c>
      <c r="F374" s="57">
        <f>('RECEITA CAMBIAL (US$ MIL)'!F374*1000)/'VOLUME (SACAS)'!F374</f>
        <v>127.32352760701501</v>
      </c>
      <c r="G374" s="59">
        <f>('RECEITA CAMBIAL (US$ MIL)'!G374*1000)/'VOLUME (SACAS)'!G374</f>
        <v>128.43454709947906</v>
      </c>
      <c r="H374" s="60">
        <f>('RECEITA CAMBIAL (US$ MIL)'!H374*1000)/'VOLUME (SACAS)'!H374</f>
        <v>125.38133389885509</v>
      </c>
      <c r="I374" s="14"/>
    </row>
    <row r="375" spans="1:9" ht="16.5" customHeight="1">
      <c r="A375" s="15">
        <f>'VOLUME (SACAS)'!A375</f>
        <v>44196</v>
      </c>
      <c r="B375" s="57">
        <f>('RECEITA CAMBIAL (US$ MIL)'!B375*1000)/'VOLUME (SACAS)'!B375</f>
        <v>81.062977014036136</v>
      </c>
      <c r="C375" s="57">
        <f>('RECEITA CAMBIAL (US$ MIL)'!C375*1000)/'VOLUME (SACAS)'!C375</f>
        <v>131.56925877458258</v>
      </c>
      <c r="D375" s="58">
        <f>('RECEITA CAMBIAL (US$ MIL)'!D375*1000)/'VOLUME (SACAS)'!D375</f>
        <v>126.74826572391707</v>
      </c>
      <c r="E375" s="57">
        <f>('RECEITA CAMBIAL (US$ MIL)'!E375*1000)/'VOLUME (SACAS)'!E375</f>
        <v>348.18396814785689</v>
      </c>
      <c r="F375" s="57">
        <f>('RECEITA CAMBIAL (US$ MIL)'!F375*1000)/'VOLUME (SACAS)'!F375</f>
        <v>129.35481744357898</v>
      </c>
      <c r="G375" s="59">
        <f>('RECEITA CAMBIAL (US$ MIL)'!G375*1000)/'VOLUME (SACAS)'!G375</f>
        <v>130.80849938481072</v>
      </c>
      <c r="H375" s="60">
        <f>('RECEITA CAMBIAL (US$ MIL)'!H375*1000)/'VOLUME (SACAS)'!H375</f>
        <v>127.10075002727042</v>
      </c>
      <c r="I375" s="14"/>
    </row>
    <row r="376" spans="1:9" ht="16.5" customHeight="1">
      <c r="A376" s="15">
        <f>'VOLUME (SACAS)'!A376</f>
        <v>44227</v>
      </c>
      <c r="B376" s="57">
        <f>('RECEITA CAMBIAL (US$ MIL)'!B376*1000)/'VOLUME (SACAS)'!B376</f>
        <v>84.320383003670273</v>
      </c>
      <c r="C376" s="57">
        <f>('RECEITA CAMBIAL (US$ MIL)'!C376*1000)/'VOLUME (SACAS)'!C376</f>
        <v>133.39574886861394</v>
      </c>
      <c r="D376" s="58">
        <f>('RECEITA CAMBIAL (US$ MIL)'!D376*1000)/'VOLUME (SACAS)'!D376</f>
        <v>129.87979711876764</v>
      </c>
      <c r="E376" s="57">
        <f>('RECEITA CAMBIAL (US$ MIL)'!E376*1000)/'VOLUME (SACAS)'!E376</f>
        <v>356.72362688172041</v>
      </c>
      <c r="F376" s="57">
        <f>('RECEITA CAMBIAL (US$ MIL)'!F376*1000)/'VOLUME (SACAS)'!F376</f>
        <v>126.37572232754214</v>
      </c>
      <c r="G376" s="59">
        <f>('RECEITA CAMBIAL (US$ MIL)'!G376*1000)/'VOLUME (SACAS)'!G376</f>
        <v>127.91834724687564</v>
      </c>
      <c r="H376" s="60">
        <f>('RECEITA CAMBIAL (US$ MIL)'!H376*1000)/'VOLUME (SACAS)'!H376</f>
        <v>129.7308949407749</v>
      </c>
      <c r="I376" s="14"/>
    </row>
    <row r="377" spans="1:9" ht="16.5" customHeight="1">
      <c r="A377" s="15">
        <f>'VOLUME (SACAS)'!A377</f>
        <v>44255</v>
      </c>
      <c r="B377" s="57">
        <f>('RECEITA CAMBIAL (US$ MIL)'!B377*1000)/'VOLUME (SACAS)'!B377</f>
        <v>85.404618332169761</v>
      </c>
      <c r="C377" s="57">
        <f>('RECEITA CAMBIAL (US$ MIL)'!C377*1000)/'VOLUME (SACAS)'!C377</f>
        <v>136.20021483063795</v>
      </c>
      <c r="D377" s="58">
        <f>('RECEITA CAMBIAL (US$ MIL)'!D377*1000)/'VOLUME (SACAS)'!D377</f>
        <v>131.85990492134525</v>
      </c>
      <c r="E377" s="57">
        <f>('RECEITA CAMBIAL (US$ MIL)'!E377*1000)/'VOLUME (SACAS)'!E377</f>
        <v>321.40516135084431</v>
      </c>
      <c r="F377" s="57">
        <f>('RECEITA CAMBIAL (US$ MIL)'!F377*1000)/'VOLUME (SACAS)'!F377</f>
        <v>119.41041717831166</v>
      </c>
      <c r="G377" s="59">
        <f>('RECEITA CAMBIAL (US$ MIL)'!G377*1000)/'VOLUME (SACAS)'!G377</f>
        <v>121.48190568972207</v>
      </c>
      <c r="H377" s="60">
        <f>('RECEITA CAMBIAL (US$ MIL)'!H377*1000)/'VOLUME (SACAS)'!H377</f>
        <v>131.04737792184511</v>
      </c>
      <c r="I377" s="14"/>
    </row>
    <row r="378" spans="1:9" ht="16.5" customHeight="1">
      <c r="A378" s="15">
        <f>'VOLUME (SACAS)'!A378</f>
        <v>44286</v>
      </c>
      <c r="B378" s="57">
        <f>('RECEITA CAMBIAL (US$ MIL)'!B378*1000)/'VOLUME (SACAS)'!B378</f>
        <v>85.441774610357541</v>
      </c>
      <c r="C378" s="57">
        <f>('RECEITA CAMBIAL (US$ MIL)'!C378*1000)/'VOLUME (SACAS)'!C378</f>
        <v>138.61295591119733</v>
      </c>
      <c r="D378" s="58">
        <f>('RECEITA CAMBIAL (US$ MIL)'!D378*1000)/'VOLUME (SACAS)'!D378</f>
        <v>133.27325196247119</v>
      </c>
      <c r="E378" s="57">
        <f>('RECEITA CAMBIAL (US$ MIL)'!E378*1000)/'VOLUME (SACAS)'!E378</f>
        <v>354.39702641509439</v>
      </c>
      <c r="F378" s="57">
        <f>('RECEITA CAMBIAL (US$ MIL)'!F378*1000)/'VOLUME (SACAS)'!F378</f>
        <v>123.85264714344001</v>
      </c>
      <c r="G378" s="59">
        <f>('RECEITA CAMBIAL (US$ MIL)'!G378*1000)/'VOLUME (SACAS)'!G378</f>
        <v>126.22479145688968</v>
      </c>
      <c r="H378" s="60">
        <f>('RECEITA CAMBIAL (US$ MIL)'!H378*1000)/'VOLUME (SACAS)'!H378</f>
        <v>132.56676772682366</v>
      </c>
      <c r="I378" s="14"/>
    </row>
    <row r="379" spans="1:9" ht="16.5" customHeight="1">
      <c r="A379" s="15">
        <f>'VOLUME (SACAS)'!A379</f>
        <v>44316</v>
      </c>
      <c r="B379" s="57">
        <f>('RECEITA CAMBIAL (US$ MIL)'!B379*1000)/'VOLUME (SACAS)'!B379</f>
        <v>89.835166855001788</v>
      </c>
      <c r="C379" s="57">
        <f>('RECEITA CAMBIAL (US$ MIL)'!C379*1000)/'VOLUME (SACAS)'!C379</f>
        <v>140.96305881344793</v>
      </c>
      <c r="D379" s="58">
        <f>('RECEITA CAMBIAL (US$ MIL)'!D379*1000)/'VOLUME (SACAS)'!D379</f>
        <v>135.87936465086517</v>
      </c>
      <c r="E379" s="57">
        <f>('RECEITA CAMBIAL (US$ MIL)'!E379*1000)/'VOLUME (SACAS)'!E379</f>
        <v>320.77273055612562</v>
      </c>
      <c r="F379" s="57">
        <f>('RECEITA CAMBIAL (US$ MIL)'!F379*1000)/'VOLUME (SACAS)'!F379</f>
        <v>124.55601105668389</v>
      </c>
      <c r="G379" s="59">
        <f>('RECEITA CAMBIAL (US$ MIL)'!G379*1000)/'VOLUME (SACAS)'!G379</f>
        <v>127.56636626839828</v>
      </c>
      <c r="H379" s="60">
        <f>('RECEITA CAMBIAL (US$ MIL)'!H379*1000)/'VOLUME (SACAS)'!H379</f>
        <v>135.16567521436363</v>
      </c>
      <c r="I379" s="14"/>
    </row>
    <row r="380" spans="1:9" ht="16.5" customHeight="1">
      <c r="A380" s="15">
        <f>'VOLUME (SACAS)'!A380</f>
        <v>44347</v>
      </c>
      <c r="B380" s="57">
        <f>('RECEITA CAMBIAL (US$ MIL)'!B380*1000)/'VOLUME (SACAS)'!B380</f>
        <v>87.285768940778283</v>
      </c>
      <c r="C380" s="57">
        <f>('RECEITA CAMBIAL (US$ MIL)'!C380*1000)/'VOLUME (SACAS)'!C380</f>
        <v>143.98366209514793</v>
      </c>
      <c r="D380" s="58">
        <f>('RECEITA CAMBIAL (US$ MIL)'!D380*1000)/'VOLUME (SACAS)'!D380</f>
        <v>136.76934720970058</v>
      </c>
      <c r="E380" s="57">
        <f>('RECEITA CAMBIAL (US$ MIL)'!E380*1000)/'VOLUME (SACAS)'!E380</f>
        <v>393.60480263157899</v>
      </c>
      <c r="F380" s="57">
        <f>('RECEITA CAMBIAL (US$ MIL)'!F380*1000)/'VOLUME (SACAS)'!F380</f>
        <v>133.12756488533228</v>
      </c>
      <c r="G380" s="59">
        <f>('RECEITA CAMBIAL (US$ MIL)'!G380*1000)/'VOLUME (SACAS)'!G380</f>
        <v>135.93101321975811</v>
      </c>
      <c r="H380" s="60">
        <f>('RECEITA CAMBIAL (US$ MIL)'!H380*1000)/'VOLUME (SACAS)'!H380</f>
        <v>136.68064228827018</v>
      </c>
      <c r="I380" s="14"/>
    </row>
    <row r="381" spans="1:9" ht="16.5" customHeight="1">
      <c r="A381" s="15">
        <f>'VOLUME (SACAS)'!A381</f>
        <v>44377</v>
      </c>
      <c r="B381" s="57">
        <f>('RECEITA CAMBIAL (US$ MIL)'!B381*1000)/'VOLUME (SACAS)'!B381</f>
        <v>86.519584878543938</v>
      </c>
      <c r="C381" s="57">
        <f>('RECEITA CAMBIAL (US$ MIL)'!C381*1000)/'VOLUME (SACAS)'!C381</f>
        <v>150.19633631613621</v>
      </c>
      <c r="D381" s="58">
        <f>('RECEITA CAMBIAL (US$ MIL)'!D381*1000)/'VOLUME (SACAS)'!D381</f>
        <v>141.06926594534406</v>
      </c>
      <c r="E381" s="57">
        <f>('RECEITA CAMBIAL (US$ MIL)'!E381*1000)/'VOLUME (SACAS)'!E381</f>
        <v>415.97231500253423</v>
      </c>
      <c r="F381" s="57">
        <f>('RECEITA CAMBIAL (US$ MIL)'!F381*1000)/'VOLUME (SACAS)'!F381</f>
        <v>129.78355609777381</v>
      </c>
      <c r="G381" s="59">
        <f>('RECEITA CAMBIAL (US$ MIL)'!G381*1000)/'VOLUME (SACAS)'!G381</f>
        <v>133.52421387616388</v>
      </c>
      <c r="H381" s="60">
        <f>('RECEITA CAMBIAL (US$ MIL)'!H381*1000)/'VOLUME (SACAS)'!H381</f>
        <v>140.32938201094638</v>
      </c>
      <c r="I381" s="14"/>
    </row>
    <row r="382" spans="1:9" ht="16.5" customHeight="1">
      <c r="A382" s="15">
        <f>'VOLUME (SACAS)'!A382</f>
        <v>44408</v>
      </c>
      <c r="B382" s="57">
        <f>('RECEITA CAMBIAL (US$ MIL)'!B382*1000)/'VOLUME (SACAS)'!B382</f>
        <v>90.152882395329698</v>
      </c>
      <c r="C382" s="57">
        <f>('RECEITA CAMBIAL (US$ MIL)'!C382*1000)/'VOLUME (SACAS)'!C382</f>
        <v>152.76448215227552</v>
      </c>
      <c r="D382" s="58">
        <f>('RECEITA CAMBIAL (US$ MIL)'!D382*1000)/'VOLUME (SACAS)'!D382</f>
        <v>142.77311960125792</v>
      </c>
      <c r="E382" s="57">
        <f>('RECEITA CAMBIAL (US$ MIL)'!E382*1000)/'VOLUME (SACAS)'!E382</f>
        <v>423.74995483288171</v>
      </c>
      <c r="F382" s="57">
        <f>('RECEITA CAMBIAL (US$ MIL)'!F382*1000)/'VOLUME (SACAS)'!F382</f>
        <v>141.6348939865818</v>
      </c>
      <c r="G382" s="59">
        <f>('RECEITA CAMBIAL (US$ MIL)'!G382*1000)/'VOLUME (SACAS)'!G382</f>
        <v>144.43694240408658</v>
      </c>
      <c r="H382" s="60">
        <f>('RECEITA CAMBIAL (US$ MIL)'!H382*1000)/'VOLUME (SACAS)'!H382</f>
        <v>142.96439699167152</v>
      </c>
      <c r="I382" s="14"/>
    </row>
    <row r="383" spans="1:9" ht="16.5" customHeight="1">
      <c r="A383" s="15">
        <f>'VOLUME (SACAS)'!A383</f>
        <v>44439</v>
      </c>
      <c r="B383" s="57">
        <f>('RECEITA CAMBIAL (US$ MIL)'!B383*1000)/'VOLUME (SACAS)'!B383</f>
        <v>100.30350124815236</v>
      </c>
      <c r="C383" s="57">
        <f>('RECEITA CAMBIAL (US$ MIL)'!C383*1000)/'VOLUME (SACAS)'!C383</f>
        <v>165.46415287150091</v>
      </c>
      <c r="D383" s="58">
        <f>('RECEITA CAMBIAL (US$ MIL)'!D383*1000)/'VOLUME (SACAS)'!D383</f>
        <v>156.35338956693573</v>
      </c>
      <c r="E383" s="57">
        <f>('RECEITA CAMBIAL (US$ MIL)'!E383*1000)/'VOLUME (SACAS)'!E383</f>
        <v>433.14483035535034</v>
      </c>
      <c r="F383" s="57">
        <f>('RECEITA CAMBIAL (US$ MIL)'!F383*1000)/'VOLUME (SACAS)'!F383</f>
        <v>140.14391236151934</v>
      </c>
      <c r="G383" s="59">
        <f>('RECEITA CAMBIAL (US$ MIL)'!G383*1000)/'VOLUME (SACAS)'!G383</f>
        <v>144.2112260709379</v>
      </c>
      <c r="H383" s="60">
        <f>('RECEITA CAMBIAL (US$ MIL)'!H383*1000)/'VOLUME (SACAS)'!H383</f>
        <v>154.81460357975874</v>
      </c>
      <c r="I383" s="14"/>
    </row>
    <row r="384" spans="1:9" ht="16.5" customHeight="1">
      <c r="A384" s="15">
        <f>'VOLUME (SACAS)'!A384</f>
        <v>44469</v>
      </c>
      <c r="B384" s="57">
        <f>('RECEITA CAMBIAL (US$ MIL)'!B384*1000)/'VOLUME (SACAS)'!B384</f>
        <v>109.08711775381823</v>
      </c>
      <c r="C384" s="57">
        <f>('RECEITA CAMBIAL (US$ MIL)'!C384*1000)/'VOLUME (SACAS)'!C384</f>
        <v>176.02983906388252</v>
      </c>
      <c r="D384" s="58">
        <f>('RECEITA CAMBIAL (US$ MIL)'!D384*1000)/'VOLUME (SACAS)'!D384</f>
        <v>165.82478060551591</v>
      </c>
      <c r="E384" s="57">
        <f>('RECEITA CAMBIAL (US$ MIL)'!E384*1000)/'VOLUME (SACAS)'!E384</f>
        <v>451.40857208765863</v>
      </c>
      <c r="F384" s="57">
        <f>('RECEITA CAMBIAL (US$ MIL)'!F384*1000)/'VOLUME (SACAS)'!F384</f>
        <v>141.85189242691459</v>
      </c>
      <c r="G384" s="59">
        <f>('RECEITA CAMBIAL (US$ MIL)'!G384*1000)/'VOLUME (SACAS)'!G384</f>
        <v>145.52315764851363</v>
      </c>
      <c r="H384" s="60">
        <f>('RECEITA CAMBIAL (US$ MIL)'!H384*1000)/'VOLUME (SACAS)'!H384</f>
        <v>163.28735628041338</v>
      </c>
      <c r="I384" s="14"/>
    </row>
    <row r="385" spans="1:9" ht="16.5" customHeight="1">
      <c r="A385" s="15">
        <f>'VOLUME (SACAS)'!A385</f>
        <v>44500</v>
      </c>
      <c r="B385" s="57">
        <f>('RECEITA CAMBIAL (US$ MIL)'!B385*1000)/'VOLUME (SACAS)'!B385</f>
        <v>114.40054809735848</v>
      </c>
      <c r="C385" s="57">
        <f>('RECEITA CAMBIAL (US$ MIL)'!C385*1000)/'VOLUME (SACAS)'!C385</f>
        <v>191.63199602770464</v>
      </c>
      <c r="D385" s="58">
        <f>('RECEITA CAMBIAL (US$ MIL)'!D385*1000)/'VOLUME (SACAS)'!D385</f>
        <v>183.90004275494468</v>
      </c>
      <c r="E385" s="57">
        <f>('RECEITA CAMBIAL (US$ MIL)'!E385*1000)/'VOLUME (SACAS)'!E385</f>
        <v>481.3166047812818</v>
      </c>
      <c r="F385" s="57">
        <f>('RECEITA CAMBIAL (US$ MIL)'!F385*1000)/'VOLUME (SACAS)'!F385</f>
        <v>154.80888253422251</v>
      </c>
      <c r="G385" s="59">
        <f>('RECEITA CAMBIAL (US$ MIL)'!G385*1000)/'VOLUME (SACAS)'!G385</f>
        <v>158.86216431246015</v>
      </c>
      <c r="H385" s="60">
        <f>('RECEITA CAMBIAL (US$ MIL)'!H385*1000)/'VOLUME (SACAS)'!H385</f>
        <v>181.51807776511606</v>
      </c>
      <c r="I385" s="14"/>
    </row>
    <row r="386" spans="1:9" ht="16.5" customHeight="1">
      <c r="A386" s="15">
        <f>'VOLUME (SACAS)'!A386</f>
        <v>44530</v>
      </c>
      <c r="B386" s="57">
        <f>('RECEITA CAMBIAL (US$ MIL)'!B386*1000)/'VOLUME (SACAS)'!B386</f>
        <v>128.16633056701286</v>
      </c>
      <c r="C386" s="57">
        <f>('RECEITA CAMBIAL (US$ MIL)'!C386*1000)/'VOLUME (SACAS)'!C386</f>
        <v>207.9566416127457</v>
      </c>
      <c r="D386" s="58">
        <f>('RECEITA CAMBIAL (US$ MIL)'!D386*1000)/'VOLUME (SACAS)'!D386</f>
        <v>201.75187064353972</v>
      </c>
      <c r="E386" s="57">
        <f>('RECEITA CAMBIAL (US$ MIL)'!E386*1000)/'VOLUME (SACAS)'!E386</f>
        <v>499.77377322352044</v>
      </c>
      <c r="F386" s="57">
        <f>('RECEITA CAMBIAL (US$ MIL)'!F386*1000)/'VOLUME (SACAS)'!F386</f>
        <v>152.66322270344958</v>
      </c>
      <c r="G386" s="59">
        <f>('RECEITA CAMBIAL (US$ MIL)'!G386*1000)/'VOLUME (SACAS)'!G386</f>
        <v>157.61961224367005</v>
      </c>
      <c r="H386" s="60">
        <f>('RECEITA CAMBIAL (US$ MIL)'!H386*1000)/'VOLUME (SACAS)'!H386</f>
        <v>196.72822833923749</v>
      </c>
      <c r="I386" s="14"/>
    </row>
    <row r="387" spans="1:9" ht="16.5" customHeight="1">
      <c r="A387" s="15">
        <f>'VOLUME (SACAS)'!A387</f>
        <v>44561</v>
      </c>
      <c r="B387" s="57">
        <f>('RECEITA CAMBIAL (US$ MIL)'!B387*1000)/'VOLUME (SACAS)'!B387</f>
        <v>130.25174215542063</v>
      </c>
      <c r="C387" s="57">
        <f>('RECEITA CAMBIAL (US$ MIL)'!C387*1000)/'VOLUME (SACAS)'!C387</f>
        <v>214.84590083169689</v>
      </c>
      <c r="D387" s="58">
        <f>('RECEITA CAMBIAL (US$ MIL)'!D387*1000)/'VOLUME (SACAS)'!D387</f>
        <v>211.31136082430385</v>
      </c>
      <c r="E387" s="57">
        <f>('RECEITA CAMBIAL (US$ MIL)'!E387*1000)/'VOLUME (SACAS)'!E387</f>
        <v>511.31642081825777</v>
      </c>
      <c r="F387" s="57">
        <f>('RECEITA CAMBIAL (US$ MIL)'!F387*1000)/'VOLUME (SACAS)'!F387</f>
        <v>163.63535975430773</v>
      </c>
      <c r="G387" s="59">
        <f>('RECEITA CAMBIAL (US$ MIL)'!G387*1000)/'VOLUME (SACAS)'!G387</f>
        <v>166.35046683431176</v>
      </c>
      <c r="H387" s="60">
        <f>('RECEITA CAMBIAL (US$ MIL)'!H387*1000)/'VOLUME (SACAS)'!H387</f>
        <v>205.99787789588109</v>
      </c>
      <c r="I387" s="14"/>
    </row>
    <row r="388" spans="1:9" ht="16.5" customHeight="1">
      <c r="A388" s="15">
        <f>'VOLUME (SACAS)'!A388</f>
        <v>44592</v>
      </c>
      <c r="B388" s="57">
        <f>('RECEITA CAMBIAL (US$ MIL)'!B388*1000)/'VOLUME (SACAS)'!B388</f>
        <v>155.01740793413924</v>
      </c>
      <c r="C388" s="57">
        <f>('RECEITA CAMBIAL (US$ MIL)'!C388*1000)/'VOLUME (SACAS)'!C388</f>
        <v>225.95614293102895</v>
      </c>
      <c r="D388" s="58">
        <f>('RECEITA CAMBIAL (US$ MIL)'!D388*1000)/'VOLUME (SACAS)'!D388</f>
        <v>223.66603129260807</v>
      </c>
      <c r="E388" s="57">
        <f>('RECEITA CAMBIAL (US$ MIL)'!E388*1000)/'VOLUME (SACAS)'!E388</f>
        <v>362.03447381799697</v>
      </c>
      <c r="F388" s="57">
        <f>('RECEITA CAMBIAL (US$ MIL)'!F388*1000)/'VOLUME (SACAS)'!F388</f>
        <v>163.61091386859493</v>
      </c>
      <c r="G388" s="59">
        <f>('RECEITA CAMBIAL (US$ MIL)'!G388*1000)/'VOLUME (SACAS)'!G388</f>
        <v>166.01747159817862</v>
      </c>
      <c r="H388" s="60">
        <f>('RECEITA CAMBIAL (US$ MIL)'!H388*1000)/'VOLUME (SACAS)'!H388</f>
        <v>218.19404436746206</v>
      </c>
      <c r="I388" s="14"/>
    </row>
    <row r="389" spans="1:9" ht="16.5" customHeight="1">
      <c r="A389" s="15">
        <f>'VOLUME (SACAS)'!A389</f>
        <v>44620</v>
      </c>
      <c r="B389" s="57">
        <f>('RECEITA CAMBIAL (US$ MIL)'!B389*1000)/'VOLUME (SACAS)'!B389</f>
        <v>152.91073202923116</v>
      </c>
      <c r="C389" s="57">
        <f>('RECEITA CAMBIAL (US$ MIL)'!C389*1000)/'VOLUME (SACAS)'!C389</f>
        <v>238.10603850208156</v>
      </c>
      <c r="D389" s="58">
        <f>('RECEITA CAMBIAL (US$ MIL)'!D389*1000)/'VOLUME (SACAS)'!D389</f>
        <v>234.37793389869256</v>
      </c>
      <c r="E389" s="57">
        <f>('RECEITA CAMBIAL (US$ MIL)'!E389*1000)/'VOLUME (SACAS)'!E389</f>
        <v>544.39943699731907</v>
      </c>
      <c r="F389" s="57">
        <f>('RECEITA CAMBIAL (US$ MIL)'!F389*1000)/'VOLUME (SACAS)'!F389</f>
        <v>168.56613875630254</v>
      </c>
      <c r="G389" s="59">
        <f>('RECEITA CAMBIAL (US$ MIL)'!G389*1000)/'VOLUME (SACAS)'!G389</f>
        <v>172.75973366084219</v>
      </c>
      <c r="H389" s="60">
        <f>('RECEITA CAMBIAL (US$ MIL)'!H389*1000)/'VOLUME (SACAS)'!H389</f>
        <v>229.21488383026073</v>
      </c>
      <c r="I389" s="14"/>
    </row>
    <row r="390" spans="1:9" ht="16.5" customHeight="1">
      <c r="A390" s="15">
        <f>'VOLUME (SACAS)'!A390</f>
        <v>44651</v>
      </c>
      <c r="B390" s="57">
        <f>('RECEITA CAMBIAL (US$ MIL)'!B390*1000)/'VOLUME (SACAS)'!B390</f>
        <v>155.26160569360391</v>
      </c>
      <c r="C390" s="57">
        <f>('RECEITA CAMBIAL (US$ MIL)'!C390*1000)/'VOLUME (SACAS)'!C390</f>
        <v>249.36298224063088</v>
      </c>
      <c r="D390" s="58">
        <f>('RECEITA CAMBIAL (US$ MIL)'!D390*1000)/'VOLUME (SACAS)'!D390</f>
        <v>245.663294614655</v>
      </c>
      <c r="E390" s="57">
        <f>('RECEITA CAMBIAL (US$ MIL)'!E390*1000)/'VOLUME (SACAS)'!E390</f>
        <v>398.62708437166253</v>
      </c>
      <c r="F390" s="57">
        <f>('RECEITA CAMBIAL (US$ MIL)'!F390*1000)/'VOLUME (SACAS)'!F390</f>
        <v>165.21793739187603</v>
      </c>
      <c r="G390" s="59">
        <f>('RECEITA CAMBIAL (US$ MIL)'!G390*1000)/'VOLUME (SACAS)'!G390</f>
        <v>168.81464865146566</v>
      </c>
      <c r="H390" s="60">
        <f>('RECEITA CAMBIAL (US$ MIL)'!H390*1000)/'VOLUME (SACAS)'!H390</f>
        <v>238.31945878653104</v>
      </c>
      <c r="I390" s="14"/>
    </row>
    <row r="391" spans="1:9" ht="16.5" customHeight="1">
      <c r="A391" s="15">
        <f>'VOLUME (SACAS)'!A391</f>
        <v>44681</v>
      </c>
      <c r="B391" s="57">
        <f>('RECEITA CAMBIAL (US$ MIL)'!B391*1000)/'VOLUME (SACAS)'!B391</f>
        <v>155.8956508618879</v>
      </c>
      <c r="C391" s="57">
        <f>('RECEITA CAMBIAL (US$ MIL)'!C391*1000)/'VOLUME (SACAS)'!C391</f>
        <v>250.97347051465644</v>
      </c>
      <c r="D391" s="58">
        <f>('RECEITA CAMBIAL (US$ MIL)'!D391*1000)/'VOLUME (SACAS)'!D391</f>
        <v>246.08692261738423</v>
      </c>
      <c r="E391" s="57">
        <f>('RECEITA CAMBIAL (US$ MIL)'!E391*1000)/'VOLUME (SACAS)'!E391</f>
        <v>448.9250360248447</v>
      </c>
      <c r="F391" s="57">
        <f>('RECEITA CAMBIAL (US$ MIL)'!F391*1000)/'VOLUME (SACAS)'!F391</f>
        <v>167.81472905644264</v>
      </c>
      <c r="G391" s="59">
        <f>('RECEITA CAMBIAL (US$ MIL)'!G391*1000)/'VOLUME (SACAS)'!G391</f>
        <v>172.21872014136753</v>
      </c>
      <c r="H391" s="60">
        <f>('RECEITA CAMBIAL (US$ MIL)'!H391*1000)/'VOLUME (SACAS)'!H391</f>
        <v>239.8356644329904</v>
      </c>
      <c r="I391" s="14"/>
    </row>
    <row r="392" spans="1:9" ht="16.5" customHeight="1">
      <c r="A392" s="15">
        <f>'VOLUME (SACAS)'!A392</f>
        <v>44712</v>
      </c>
      <c r="B392" s="57">
        <f>('RECEITA CAMBIAL (US$ MIL)'!B392*1000)/'VOLUME (SACAS)'!B392</f>
        <v>159.49185848899143</v>
      </c>
      <c r="C392" s="57">
        <f>('RECEITA CAMBIAL (US$ MIL)'!C392*1000)/'VOLUME (SACAS)'!C392</f>
        <v>247.75605212323381</v>
      </c>
      <c r="D392" s="58">
        <f>('RECEITA CAMBIAL (US$ MIL)'!D392*1000)/'VOLUME (SACAS)'!D392</f>
        <v>243.38370280653425</v>
      </c>
      <c r="E392" s="57">
        <f>('RECEITA CAMBIAL (US$ MIL)'!E392*1000)/'VOLUME (SACAS)'!E392</f>
        <v>480.68334875893987</v>
      </c>
      <c r="F392" s="57">
        <f>('RECEITA CAMBIAL (US$ MIL)'!F392*1000)/'VOLUME (SACAS)'!F392</f>
        <v>181.62910341339906</v>
      </c>
      <c r="G392" s="59">
        <f>('RECEITA CAMBIAL (US$ MIL)'!G392*1000)/'VOLUME (SACAS)'!G392</f>
        <v>186.31590538072541</v>
      </c>
      <c r="H392" s="60">
        <f>('RECEITA CAMBIAL (US$ MIL)'!H392*1000)/'VOLUME (SACAS)'!H392</f>
        <v>237.54345540345008</v>
      </c>
      <c r="I392" s="14"/>
    </row>
    <row r="393" spans="1:9" ht="16.5" customHeight="1">
      <c r="A393" s="15">
        <f>'VOLUME (SACAS)'!A393</f>
        <v>44742</v>
      </c>
      <c r="B393" s="57">
        <f>('RECEITA CAMBIAL (US$ MIL)'!B393*1000)/'VOLUME (SACAS)'!B393</f>
        <v>153.07310134199707</v>
      </c>
      <c r="C393" s="57">
        <f>('RECEITA CAMBIAL (US$ MIL)'!C393*1000)/'VOLUME (SACAS)'!C393</f>
        <v>243.24908954887954</v>
      </c>
      <c r="D393" s="58">
        <f>('RECEITA CAMBIAL (US$ MIL)'!D393*1000)/'VOLUME (SACAS)'!D393</f>
        <v>238.67319617879684</v>
      </c>
      <c r="E393" s="57">
        <f>('RECEITA CAMBIAL (US$ MIL)'!E393*1000)/'VOLUME (SACAS)'!E393</f>
        <v>443.73535442841631</v>
      </c>
      <c r="F393" s="57">
        <f>('RECEITA CAMBIAL (US$ MIL)'!F393*1000)/'VOLUME (SACAS)'!F393</f>
        <v>189.79370188020161</v>
      </c>
      <c r="G393" s="59">
        <f>('RECEITA CAMBIAL (US$ MIL)'!G393*1000)/'VOLUME (SACAS)'!G393</f>
        <v>194.37420054837449</v>
      </c>
      <c r="H393" s="60">
        <f>('RECEITA CAMBIAL (US$ MIL)'!H393*1000)/'VOLUME (SACAS)'!H393</f>
        <v>233.7099014301173</v>
      </c>
      <c r="I393" s="14"/>
    </row>
    <row r="394" spans="1:9" ht="16.5" customHeight="1">
      <c r="A394" s="15">
        <f>'VOLUME (SACAS)'!A394</f>
        <v>44773</v>
      </c>
      <c r="B394" s="57">
        <f>('RECEITA CAMBIAL (US$ MIL)'!B394*1000)/'VOLUME (SACAS)'!B394</f>
        <v>149.54524996751894</v>
      </c>
      <c r="C394" s="57">
        <f>('RECEITA CAMBIAL (US$ MIL)'!C394*1000)/'VOLUME (SACAS)'!C394</f>
        <v>245.59852951941872</v>
      </c>
      <c r="D394" s="58">
        <f>('RECEITA CAMBIAL (US$ MIL)'!D394*1000)/'VOLUME (SACAS)'!D394</f>
        <v>239.20948522946321</v>
      </c>
      <c r="E394" s="57">
        <f>('RECEITA CAMBIAL (US$ MIL)'!E394*1000)/'VOLUME (SACAS)'!E394</f>
        <v>589.7427805486285</v>
      </c>
      <c r="F394" s="57">
        <f>('RECEITA CAMBIAL (US$ MIL)'!F394*1000)/'VOLUME (SACAS)'!F394</f>
        <v>217.29589246496815</v>
      </c>
      <c r="G394" s="59">
        <f>('RECEITA CAMBIAL (US$ MIL)'!G394*1000)/'VOLUME (SACAS)'!G394</f>
        <v>221.06253648709989</v>
      </c>
      <c r="H394" s="60">
        <f>('RECEITA CAMBIAL (US$ MIL)'!H394*1000)/'VOLUME (SACAS)'!H394</f>
        <v>236.92137933574321</v>
      </c>
      <c r="I394" s="14"/>
    </row>
    <row r="395" spans="1:9" ht="16.5" customHeight="1">
      <c r="A395" s="15">
        <f>'VOLUME (SACAS)'!A395</f>
        <v>44804</v>
      </c>
      <c r="B395" s="57">
        <f>('RECEITA CAMBIAL (US$ MIL)'!B395*1000)/'VOLUME (SACAS)'!B395</f>
        <v>153.17007715317976</v>
      </c>
      <c r="C395" s="57">
        <f>('RECEITA CAMBIAL (US$ MIL)'!C395*1000)/'VOLUME (SACAS)'!C395</f>
        <v>241.91969635762771</v>
      </c>
      <c r="D395" s="58">
        <f>('RECEITA CAMBIAL (US$ MIL)'!D395*1000)/'VOLUME (SACAS)'!D395</f>
        <v>237.37403136063682</v>
      </c>
      <c r="E395" s="57">
        <f>('RECEITA CAMBIAL (US$ MIL)'!E395*1000)/'VOLUME (SACAS)'!E395</f>
        <v>513.96769984528112</v>
      </c>
      <c r="F395" s="57">
        <f>('RECEITA CAMBIAL (US$ MIL)'!F395*1000)/'VOLUME (SACAS)'!F395</f>
        <v>231.63423299749053</v>
      </c>
      <c r="G395" s="59">
        <f>('RECEITA CAMBIAL (US$ MIL)'!G395*1000)/'VOLUME (SACAS)'!G395</f>
        <v>235.00661970135184</v>
      </c>
      <c r="H395" s="60">
        <f>('RECEITA CAMBIAL (US$ MIL)'!H395*1000)/'VOLUME (SACAS)'!H395</f>
        <v>237.10315534278223</v>
      </c>
      <c r="I395" s="14"/>
    </row>
    <row r="396" spans="1:9" ht="16.5" customHeight="1">
      <c r="A396" s="15">
        <f>'VOLUME (SACAS)'!A396</f>
        <v>44834</v>
      </c>
      <c r="B396" s="57">
        <f>('RECEITA CAMBIAL (US$ MIL)'!B396*1000)/'VOLUME (SACAS)'!B396</f>
        <v>156.47747203803496</v>
      </c>
      <c r="C396" s="57">
        <f>('RECEITA CAMBIAL (US$ MIL)'!C396*1000)/'VOLUME (SACAS)'!C396</f>
        <v>245.01368430581223</v>
      </c>
      <c r="D396" s="58">
        <f>('RECEITA CAMBIAL (US$ MIL)'!D396*1000)/'VOLUME (SACAS)'!D396</f>
        <v>240.81662098937227</v>
      </c>
      <c r="E396" s="57">
        <f>('RECEITA CAMBIAL (US$ MIL)'!E396*1000)/'VOLUME (SACAS)'!E396</f>
        <v>537.8653711467324</v>
      </c>
      <c r="F396" s="57">
        <f>('RECEITA CAMBIAL (US$ MIL)'!F396*1000)/'VOLUME (SACAS)'!F396</f>
        <v>214.756311429731</v>
      </c>
      <c r="G396" s="59">
        <f>('RECEITA CAMBIAL (US$ MIL)'!G396*1000)/'VOLUME (SACAS)'!G396</f>
        <v>218.85784828341835</v>
      </c>
      <c r="H396" s="60">
        <f>('RECEITA CAMBIAL (US$ MIL)'!H396*1000)/'VOLUME (SACAS)'!H396</f>
        <v>238.80009041071003</v>
      </c>
      <c r="I396" s="14"/>
    </row>
    <row r="397" spans="1:9" ht="16.5" customHeight="1">
      <c r="A397" s="15">
        <f>'VOLUME (SACAS)'!A397</f>
        <v>44865</v>
      </c>
      <c r="B397" s="57">
        <f>('RECEITA CAMBIAL (US$ MIL)'!B397*1000)/'VOLUME (SACAS)'!B397</f>
        <v>160.66345339483752</v>
      </c>
      <c r="C397" s="57">
        <f>('RECEITA CAMBIAL (US$ MIL)'!C397*1000)/'VOLUME (SACAS)'!C397</f>
        <v>249.50517421454086</v>
      </c>
      <c r="D397" s="58">
        <f>('RECEITA CAMBIAL (US$ MIL)'!D397*1000)/'VOLUME (SACAS)'!D397</f>
        <v>246.42373598584533</v>
      </c>
      <c r="E397" s="57">
        <f>('RECEITA CAMBIAL (US$ MIL)'!E397*1000)/'VOLUME (SACAS)'!E397</f>
        <v>411.02626651126656</v>
      </c>
      <c r="F397" s="57">
        <f>('RECEITA CAMBIAL (US$ MIL)'!F397*1000)/'VOLUME (SACAS)'!F397</f>
        <v>200.63657809550421</v>
      </c>
      <c r="G397" s="59">
        <f>('RECEITA CAMBIAL (US$ MIL)'!G397*1000)/'VOLUME (SACAS)'!G397</f>
        <v>202.46581881992111</v>
      </c>
      <c r="H397" s="60">
        <f>('RECEITA CAMBIAL (US$ MIL)'!H397*1000)/'VOLUME (SACAS)'!H397</f>
        <v>242.79869421314947</v>
      </c>
      <c r="I397" s="14"/>
    </row>
    <row r="398" spans="1:9" ht="16.5" customHeight="1">
      <c r="A398" s="15">
        <f>'VOLUME (SACAS)'!A398</f>
        <v>44895</v>
      </c>
      <c r="B398" s="57">
        <f>('RECEITA CAMBIAL (US$ MIL)'!B398*1000)/'VOLUME (SACAS)'!B398</f>
        <v>162.88846347515474</v>
      </c>
      <c r="C398" s="57">
        <f>('RECEITA CAMBIAL (US$ MIL)'!C398*1000)/'VOLUME (SACAS)'!C398</f>
        <v>247.54628371354409</v>
      </c>
      <c r="D398" s="58">
        <f>('RECEITA CAMBIAL (US$ MIL)'!D398*1000)/'VOLUME (SACAS)'!D398</f>
        <v>244.85048114951672</v>
      </c>
      <c r="E398" s="57">
        <f>('RECEITA CAMBIAL (US$ MIL)'!E398*1000)/'VOLUME (SACAS)'!E398</f>
        <v>423.35908308962672</v>
      </c>
      <c r="F398" s="57">
        <f>('RECEITA CAMBIAL (US$ MIL)'!F398*1000)/'VOLUME (SACAS)'!F398</f>
        <v>187.9949146653494</v>
      </c>
      <c r="G398" s="59">
        <f>('RECEITA CAMBIAL (US$ MIL)'!G398*1000)/'VOLUME (SACAS)'!G398</f>
        <v>192.80965800297716</v>
      </c>
      <c r="H398" s="60">
        <f>('RECEITA CAMBIAL (US$ MIL)'!H398*1000)/'VOLUME (SACAS)'!H398</f>
        <v>240.89561992121344</v>
      </c>
      <c r="I398" s="14"/>
    </row>
    <row r="399" spans="1:9" ht="16.5" customHeight="1">
      <c r="A399" s="15">
        <f>'VOLUME (SACAS)'!A399</f>
        <v>44926</v>
      </c>
      <c r="B399" s="57">
        <f>('RECEITA CAMBIAL (US$ MIL)'!B399*1000)/'VOLUME (SACAS)'!B399</f>
        <v>141.58691476319524</v>
      </c>
      <c r="C399" s="57">
        <f>('RECEITA CAMBIAL (US$ MIL)'!C399*1000)/'VOLUME (SACAS)'!C399</f>
        <v>226.68345482223975</v>
      </c>
      <c r="D399" s="58">
        <f>('RECEITA CAMBIAL (US$ MIL)'!D399*1000)/'VOLUME (SACAS)'!D399</f>
        <v>224.86192831189638</v>
      </c>
      <c r="E399" s="57">
        <f>('RECEITA CAMBIAL (US$ MIL)'!E399*1000)/'VOLUME (SACAS)'!E399</f>
        <v>499.59798635674588</v>
      </c>
      <c r="F399" s="57">
        <f>('RECEITA CAMBIAL (US$ MIL)'!F399*1000)/'VOLUME (SACAS)'!F399</f>
        <v>187.80509537209255</v>
      </c>
      <c r="G399" s="59">
        <f>('RECEITA CAMBIAL (US$ MIL)'!G399*1000)/'VOLUME (SACAS)'!G399</f>
        <v>191.42339763857331</v>
      </c>
      <c r="H399" s="60">
        <f>('RECEITA CAMBIAL (US$ MIL)'!H399*1000)/'VOLUME (SACAS)'!H399</f>
        <v>221.33886177226603</v>
      </c>
      <c r="I399" s="14"/>
    </row>
    <row r="400" spans="1:9" ht="16.5" customHeight="1">
      <c r="A400" s="15">
        <f>'VOLUME (SACAS)'!A400</f>
        <v>44957</v>
      </c>
      <c r="B400" s="57">
        <f>('RECEITA CAMBIAL (US$ MIL)'!B400*1000)/'VOLUME (SACAS)'!B400</f>
        <v>141.05854534428434</v>
      </c>
      <c r="C400" s="57">
        <f>('RECEITA CAMBIAL (US$ MIL)'!C400*1000)/'VOLUME (SACAS)'!C400</f>
        <v>221.71875763673242</v>
      </c>
      <c r="D400" s="58">
        <f>('RECEITA CAMBIAL (US$ MIL)'!D400*1000)/'VOLUME (SACAS)'!D400</f>
        <v>219.29212721967795</v>
      </c>
      <c r="E400" s="57">
        <f>('RECEITA CAMBIAL (US$ MIL)'!E400*1000)/'VOLUME (SACAS)'!E400</f>
        <v>441.27251206175617</v>
      </c>
      <c r="F400" s="57">
        <f>('RECEITA CAMBIAL (US$ MIL)'!F400*1000)/'VOLUME (SACAS)'!F400</f>
        <v>193.96174920418011</v>
      </c>
      <c r="G400" s="59">
        <f>('RECEITA CAMBIAL (US$ MIL)'!G400*1000)/'VOLUME (SACAS)'!G400</f>
        <v>196.37579084761089</v>
      </c>
      <c r="H400" s="60">
        <f>('RECEITA CAMBIAL (US$ MIL)'!H400*1000)/'VOLUME (SACAS)'!H400</f>
        <v>216.72189817467947</v>
      </c>
      <c r="I400" s="14"/>
    </row>
    <row r="401" spans="1:9" ht="16.5" customHeight="1">
      <c r="A401" s="15">
        <f>'VOLUME (SACAS)'!A401</f>
        <v>44985</v>
      </c>
      <c r="B401" s="57">
        <f>('RECEITA CAMBIAL (US$ MIL)'!B401*1000)/'VOLUME (SACAS)'!B401</f>
        <v>133.39469439999999</v>
      </c>
      <c r="C401" s="57">
        <f>('RECEITA CAMBIAL (US$ MIL)'!C401*1000)/'VOLUME (SACAS)'!C401</f>
        <v>218.3496111635861</v>
      </c>
      <c r="D401" s="58">
        <f>('RECEITA CAMBIAL (US$ MIL)'!D401*1000)/'VOLUME (SACAS)'!D401</f>
        <v>214.88166882201403</v>
      </c>
      <c r="E401" s="57">
        <f>('RECEITA CAMBIAL (US$ MIL)'!E401*1000)/'VOLUME (SACAS)'!E401</f>
        <v>479.08194687983496</v>
      </c>
      <c r="F401" s="57">
        <f>('RECEITA CAMBIAL (US$ MIL)'!F401*1000)/'VOLUME (SACAS)'!F401</f>
        <v>185.1331446240568</v>
      </c>
      <c r="G401" s="59">
        <f>('RECEITA CAMBIAL (US$ MIL)'!G401*1000)/'VOLUME (SACAS)'!G401</f>
        <v>189.14455125011875</v>
      </c>
      <c r="H401" s="60">
        <f>('RECEITA CAMBIAL (US$ MIL)'!H401*1000)/'VOLUME (SACAS)'!H401</f>
        <v>211.86899955570735</v>
      </c>
      <c r="I401" s="14"/>
    </row>
    <row r="402" spans="1:9" ht="16.5" customHeight="1">
      <c r="A402" s="15">
        <f>'VOLUME (SACAS)'!A402</f>
        <v>45016</v>
      </c>
      <c r="B402" s="57">
        <f>('RECEITA CAMBIAL (US$ MIL)'!B402*1000)/'VOLUME (SACAS)'!B402</f>
        <v>146.31960043629448</v>
      </c>
      <c r="C402" s="57">
        <f>('RECEITA CAMBIAL (US$ MIL)'!C402*1000)/'VOLUME (SACAS)'!C402</f>
        <v>222.898567215084</v>
      </c>
      <c r="D402" s="58">
        <f>('RECEITA CAMBIAL (US$ MIL)'!D402*1000)/'VOLUME (SACAS)'!D402</f>
        <v>219.96611216117662</v>
      </c>
      <c r="E402" s="57">
        <f>('RECEITA CAMBIAL (US$ MIL)'!E402*1000)/'VOLUME (SACAS)'!E402</f>
        <v>511.84080729166669</v>
      </c>
      <c r="F402" s="57">
        <f>('RECEITA CAMBIAL (US$ MIL)'!F402*1000)/'VOLUME (SACAS)'!F402</f>
        <v>190.8130421398146</v>
      </c>
      <c r="G402" s="59">
        <f>('RECEITA CAMBIAL (US$ MIL)'!G402*1000)/'VOLUME (SACAS)'!G402</f>
        <v>194.87929852885392</v>
      </c>
      <c r="H402" s="60">
        <f>('RECEITA CAMBIAL (US$ MIL)'!H402*1000)/'VOLUME (SACAS)'!H402</f>
        <v>217.51619360941979</v>
      </c>
      <c r="I402" s="14"/>
    </row>
    <row r="403" spans="1:9" ht="16.5" customHeight="1">
      <c r="A403" s="15">
        <f>'VOLUME (SACAS)'!A403</f>
        <v>45046</v>
      </c>
      <c r="B403" s="57">
        <f>('RECEITA CAMBIAL (US$ MIL)'!B403*1000)/'VOLUME (SACAS)'!B403</f>
        <v>144.86726712075102</v>
      </c>
      <c r="C403" s="57">
        <f>('RECEITA CAMBIAL (US$ MIL)'!C403*1000)/'VOLUME (SACAS)'!C403</f>
        <v>231.29610276277884</v>
      </c>
      <c r="D403" s="58">
        <f>('RECEITA CAMBIAL (US$ MIL)'!D403*1000)/'VOLUME (SACAS)'!D403</f>
        <v>226.89872130499452</v>
      </c>
      <c r="E403" s="57">
        <f>('RECEITA CAMBIAL (US$ MIL)'!E403*1000)/'VOLUME (SACAS)'!E403</f>
        <v>533.53061979648476</v>
      </c>
      <c r="F403" s="57">
        <f>('RECEITA CAMBIAL (US$ MIL)'!F403*1000)/'VOLUME (SACAS)'!F403</f>
        <v>193.92708346485665</v>
      </c>
      <c r="G403" s="59">
        <f>('RECEITA CAMBIAL (US$ MIL)'!G403*1000)/'VOLUME (SACAS)'!G403</f>
        <v>198.52166204052517</v>
      </c>
      <c r="H403" s="60">
        <f>('RECEITA CAMBIAL (US$ MIL)'!H403*1000)/'VOLUME (SACAS)'!H403</f>
        <v>223.61368090976433</v>
      </c>
      <c r="I403" s="14"/>
    </row>
    <row r="404" spans="1:9" ht="16.5" customHeight="1">
      <c r="A404" s="15">
        <f>'VOLUME (SACAS)'!A404</f>
        <v>45077</v>
      </c>
      <c r="B404" s="57">
        <f>('RECEITA CAMBIAL (US$ MIL)'!B404*1000)/'VOLUME (SACAS)'!B404</f>
        <v>142.70285369317105</v>
      </c>
      <c r="C404" s="57">
        <f>('RECEITA CAMBIAL (US$ MIL)'!C404*1000)/'VOLUME (SACAS)'!C404</f>
        <v>234.29390628658848</v>
      </c>
      <c r="D404" s="58">
        <f>('RECEITA CAMBIAL (US$ MIL)'!D404*1000)/'VOLUME (SACAS)'!D404</f>
        <v>228.61005051895108</v>
      </c>
      <c r="E404" s="57">
        <f>('RECEITA CAMBIAL (US$ MIL)'!E404*1000)/'VOLUME (SACAS)'!E404</f>
        <v>460.10350203885827</v>
      </c>
      <c r="F404" s="57">
        <f>('RECEITA CAMBIAL (US$ MIL)'!F404*1000)/'VOLUME (SACAS)'!F404</f>
        <v>193.72110256374862</v>
      </c>
      <c r="G404" s="59">
        <f>('RECEITA CAMBIAL (US$ MIL)'!G404*1000)/'VOLUME (SACAS)'!G404</f>
        <v>197.23921418619679</v>
      </c>
      <c r="H404" s="60">
        <f>('RECEITA CAMBIAL (US$ MIL)'!H404*1000)/'VOLUME (SACAS)'!H404</f>
        <v>224.54779337376706</v>
      </c>
      <c r="I404" s="14"/>
    </row>
    <row r="405" spans="1:9" ht="16.5" customHeight="1">
      <c r="A405" s="15">
        <f>'VOLUME (SACAS)'!A405</f>
        <v>45107</v>
      </c>
      <c r="B405" s="57">
        <f>('RECEITA CAMBIAL (US$ MIL)'!B405*1000)/'VOLUME (SACAS)'!B405</f>
        <v>147.34877279445868</v>
      </c>
      <c r="C405" s="57">
        <f>('RECEITA CAMBIAL (US$ MIL)'!C405*1000)/'VOLUME (SACAS)'!C405</f>
        <v>237.21971050947633</v>
      </c>
      <c r="D405" s="58">
        <f>('RECEITA CAMBIAL (US$ MIL)'!D405*1000)/'VOLUME (SACAS)'!D405</f>
        <v>228.1772298142221</v>
      </c>
      <c r="E405" s="57">
        <f>('RECEITA CAMBIAL (US$ MIL)'!E405*1000)/'VOLUME (SACAS)'!E405</f>
        <v>544.08590444271238</v>
      </c>
      <c r="F405" s="57">
        <f>('RECEITA CAMBIAL (US$ MIL)'!F405*1000)/'VOLUME (SACAS)'!F405</f>
        <v>188.59049593721033</v>
      </c>
      <c r="G405" s="59">
        <f>('RECEITA CAMBIAL (US$ MIL)'!G405*1000)/'VOLUME (SACAS)'!G405</f>
        <v>194.01488913219933</v>
      </c>
      <c r="H405" s="60">
        <f>('RECEITA CAMBIAL (US$ MIL)'!H405*1000)/'VOLUME (SACAS)'!H405</f>
        <v>223.80716185194004</v>
      </c>
      <c r="I405" s="14"/>
    </row>
    <row r="406" spans="1:9" ht="16.5" customHeight="1">
      <c r="A406" s="15">
        <f>'VOLUME (SACAS)'!A406</f>
        <v>45138</v>
      </c>
      <c r="B406" s="57">
        <f>('RECEITA CAMBIAL (US$ MIL)'!B406*1000)/'VOLUME (SACAS)'!B406</f>
        <v>152.86592252799142</v>
      </c>
      <c r="C406" s="57">
        <f>('RECEITA CAMBIAL (US$ MIL)'!C406*1000)/'VOLUME (SACAS)'!C406</f>
        <v>223.2712748715318</v>
      </c>
      <c r="D406" s="58">
        <f>('RECEITA CAMBIAL (US$ MIL)'!D406*1000)/'VOLUME (SACAS)'!D406</f>
        <v>210.37193823455311</v>
      </c>
      <c r="E406" s="57">
        <f>('RECEITA CAMBIAL (US$ MIL)'!E406*1000)/'VOLUME (SACAS)'!E406</f>
        <v>510.8714378507147</v>
      </c>
      <c r="F406" s="57">
        <f>('RECEITA CAMBIAL (US$ MIL)'!F406*1000)/'VOLUME (SACAS)'!F406</f>
        <v>196.68364660455535</v>
      </c>
      <c r="G406" s="59">
        <f>('RECEITA CAMBIAL (US$ MIL)'!G406*1000)/'VOLUME (SACAS)'!G406</f>
        <v>200.48240385027731</v>
      </c>
      <c r="H406" s="60">
        <f>('RECEITA CAMBIAL (US$ MIL)'!H406*1000)/'VOLUME (SACAS)'!H406</f>
        <v>209.34585145607247</v>
      </c>
      <c r="I406" s="14"/>
    </row>
    <row r="407" spans="1:9" ht="16.5" customHeight="1">
      <c r="A407" s="15">
        <f>'VOLUME (SACAS)'!A407</f>
        <v>45169</v>
      </c>
      <c r="B407" s="57">
        <f>('RECEITA CAMBIAL (US$ MIL)'!B407*1000)/'VOLUME (SACAS)'!B407</f>
        <v>152.76063590516972</v>
      </c>
      <c r="C407" s="57">
        <f>('RECEITA CAMBIAL (US$ MIL)'!C407*1000)/'VOLUME (SACAS)'!C407</f>
        <v>207.75201289974814</v>
      </c>
      <c r="D407" s="58">
        <f>('RECEITA CAMBIAL (US$ MIL)'!D407*1000)/'VOLUME (SACAS)'!D407</f>
        <v>196.24954399714716</v>
      </c>
      <c r="E407" s="57">
        <f>('RECEITA CAMBIAL (US$ MIL)'!E407*1000)/'VOLUME (SACAS)'!E407</f>
        <v>532.7376026177285</v>
      </c>
      <c r="F407" s="57">
        <f>('RECEITA CAMBIAL (US$ MIL)'!F407*1000)/'VOLUME (SACAS)'!F407</f>
        <v>193.90295985926204</v>
      </c>
      <c r="G407" s="59">
        <f>('RECEITA CAMBIAL (US$ MIL)'!G407*1000)/'VOLUME (SACAS)'!G407</f>
        <v>201.04371241173985</v>
      </c>
      <c r="H407" s="60">
        <f>('RECEITA CAMBIAL (US$ MIL)'!H407*1000)/'VOLUME (SACAS)'!H407</f>
        <v>196.69253329446795</v>
      </c>
      <c r="I407" s="14"/>
    </row>
    <row r="408" spans="1:9" ht="16.5" customHeight="1">
      <c r="A408" s="15">
        <f>'VOLUME (SACAS)'!A408</f>
        <v>45199</v>
      </c>
      <c r="B408" s="57">
        <f>('RECEITA CAMBIAL (US$ MIL)'!B408*1000)/'VOLUME (SACAS)'!B408</f>
        <v>154.89717822259107</v>
      </c>
      <c r="C408" s="57">
        <f>('RECEITA CAMBIAL (US$ MIL)'!C408*1000)/'VOLUME (SACAS)'!C408</f>
        <v>202.99715604619601</v>
      </c>
      <c r="D408" s="58">
        <f>('RECEITA CAMBIAL (US$ MIL)'!D408*1000)/'VOLUME (SACAS)'!D408</f>
        <v>192.85267926792702</v>
      </c>
      <c r="E408" s="57">
        <f>('RECEITA CAMBIAL (US$ MIL)'!E408*1000)/'VOLUME (SACAS)'!E408</f>
        <v>534.01689221556887</v>
      </c>
      <c r="F408" s="57">
        <f>('RECEITA CAMBIAL (US$ MIL)'!F408*1000)/'VOLUME (SACAS)'!F408</f>
        <v>194.42305350019865</v>
      </c>
      <c r="G408" s="59">
        <f>('RECEITA CAMBIAL (US$ MIL)'!G408*1000)/'VOLUME (SACAS)'!G408</f>
        <v>198.47088698690268</v>
      </c>
      <c r="H408" s="60">
        <f>('RECEITA CAMBIAL (US$ MIL)'!H408*1000)/'VOLUME (SACAS)'!H408</f>
        <v>193.32284119874305</v>
      </c>
      <c r="I408" s="14"/>
    </row>
    <row r="409" spans="1:9" ht="16.5" customHeight="1">
      <c r="A409" s="15">
        <f>'VOLUME (SACAS)'!A409</f>
        <v>45230</v>
      </c>
      <c r="B409" s="57">
        <f>('RECEITA CAMBIAL (US$ MIL)'!B409*1000)/'VOLUME (SACAS)'!B409</f>
        <v>152.35343290864179</v>
      </c>
      <c r="C409" s="57">
        <f>('RECEITA CAMBIAL (US$ MIL)'!C409*1000)/'VOLUME (SACAS)'!C409</f>
        <v>201.62970058457734</v>
      </c>
      <c r="D409" s="58">
        <f>('RECEITA CAMBIAL (US$ MIL)'!D409*1000)/'VOLUME (SACAS)'!D409</f>
        <v>193.4445169962824</v>
      </c>
      <c r="E409" s="57">
        <f>('RECEITA CAMBIAL (US$ MIL)'!E409*1000)/'VOLUME (SACAS)'!E409</f>
        <v>521.05589728898826</v>
      </c>
      <c r="F409" s="57">
        <f>('RECEITA CAMBIAL (US$ MIL)'!F409*1000)/'VOLUME (SACAS)'!F409</f>
        <v>197.9676412931081</v>
      </c>
      <c r="G409" s="59">
        <f>('RECEITA CAMBIAL (US$ MIL)'!G409*1000)/'VOLUME (SACAS)'!G409</f>
        <v>202.05720690409061</v>
      </c>
      <c r="H409" s="60">
        <f>('RECEITA CAMBIAL (US$ MIL)'!H409*1000)/'VOLUME (SACAS)'!H409</f>
        <v>193.99579675344819</v>
      </c>
      <c r="I409" s="14"/>
    </row>
    <row r="410" spans="1:9" ht="16.5" customHeight="1">
      <c r="A410" s="15">
        <f>'VOLUME (SACAS)'!A410</f>
        <v>45260</v>
      </c>
      <c r="B410" s="57">
        <f>('RECEITA CAMBIAL (US$ MIL)'!B410*1000)/'VOLUME (SACAS)'!B410</f>
        <v>143.05185308988703</v>
      </c>
      <c r="C410" s="57">
        <f>('RECEITA CAMBIAL (US$ MIL)'!C410*1000)/'VOLUME (SACAS)'!C410</f>
        <v>197.11718255546737</v>
      </c>
      <c r="D410" s="58">
        <f>('RECEITA CAMBIAL (US$ MIL)'!D410*1000)/'VOLUME (SACAS)'!D410</f>
        <v>185.44891123223974</v>
      </c>
      <c r="E410" s="57">
        <f>('RECEITA CAMBIAL (US$ MIL)'!E410*1000)/'VOLUME (SACAS)'!E410</f>
        <v>588.59121362668566</v>
      </c>
      <c r="F410" s="57">
        <f>('RECEITA CAMBIAL (US$ MIL)'!F410*1000)/'VOLUME (SACAS)'!F410</f>
        <v>201.96121211627036</v>
      </c>
      <c r="G410" s="59">
        <f>('RECEITA CAMBIAL (US$ MIL)'!G410*1000)/'VOLUME (SACAS)'!G410</f>
        <v>208.72742922835516</v>
      </c>
      <c r="H410" s="60">
        <f>('RECEITA CAMBIAL (US$ MIL)'!H410*1000)/'VOLUME (SACAS)'!H410</f>
        <v>186.72035526000991</v>
      </c>
      <c r="I410" s="14"/>
    </row>
    <row r="411" spans="1:9" ht="16.5" customHeight="1">
      <c r="A411" s="15">
        <f>'VOLUME (SACAS)'!A411</f>
        <v>45291</v>
      </c>
      <c r="B411" s="57">
        <f>('RECEITA CAMBIAL (US$ MIL)'!B411*1000)/'VOLUME (SACAS)'!B411</f>
        <v>145.57158635255556</v>
      </c>
      <c r="C411" s="57">
        <f>('RECEITA CAMBIAL (US$ MIL)'!C411*1000)/'VOLUME (SACAS)'!C411</f>
        <v>201.61513103877897</v>
      </c>
      <c r="D411" s="58">
        <f>('RECEITA CAMBIAL (US$ MIL)'!D411*1000)/'VOLUME (SACAS)'!D411</f>
        <v>193.72900637105857</v>
      </c>
      <c r="E411" s="57">
        <f>('RECEITA CAMBIAL (US$ MIL)'!E411*1000)/'VOLUME (SACAS)'!E411</f>
        <v>415.22540417648321</v>
      </c>
      <c r="F411" s="57">
        <f>('RECEITA CAMBIAL (US$ MIL)'!F411*1000)/'VOLUME (SACAS)'!F411</f>
        <v>197.85538008639219</v>
      </c>
      <c r="G411" s="59">
        <f>('RECEITA CAMBIAL (US$ MIL)'!G411*1000)/'VOLUME (SACAS)'!G411</f>
        <v>200.87221849428678</v>
      </c>
      <c r="H411" s="60">
        <f>('RECEITA CAMBIAL (US$ MIL)'!H411*1000)/'VOLUME (SACAS)'!H411</f>
        <v>194.30894349833241</v>
      </c>
      <c r="I411" s="14"/>
    </row>
    <row r="412" spans="1:9" ht="16.5" customHeight="1">
      <c r="A412" s="15">
        <f>'VOLUME (SACAS)'!A412</f>
        <v>45322</v>
      </c>
      <c r="B412" s="57">
        <f>('RECEITA CAMBIAL (US$ MIL)'!B412*1000)/'VOLUME (SACAS)'!B412</f>
        <v>155.48773342264479</v>
      </c>
      <c r="C412" s="57">
        <f>('RECEITA CAMBIAL (US$ MIL)'!C412*1000)/'VOLUME (SACAS)'!C412</f>
        <v>210.92287661366518</v>
      </c>
      <c r="D412" s="58">
        <f>('RECEITA CAMBIAL (US$ MIL)'!D412*1000)/'VOLUME (SACAS)'!D412</f>
        <v>204.09931171024726</v>
      </c>
      <c r="E412" s="57">
        <f>('RECEITA CAMBIAL (US$ MIL)'!E412*1000)/'VOLUME (SACAS)'!E412</f>
        <v>474.89348657024794</v>
      </c>
      <c r="F412" s="57">
        <f>('RECEITA CAMBIAL (US$ MIL)'!F412*1000)/'VOLUME (SACAS)'!F412</f>
        <v>194.91414377573247</v>
      </c>
      <c r="G412" s="59">
        <f>('RECEITA CAMBIAL (US$ MIL)'!G412*1000)/'VOLUME (SACAS)'!G412</f>
        <v>196.75247734980704</v>
      </c>
      <c r="H412" s="60">
        <f>('RECEITA CAMBIAL (US$ MIL)'!H412*1000)/'VOLUME (SACAS)'!H412</f>
        <v>203.56345052313569</v>
      </c>
      <c r="I412" s="14"/>
    </row>
    <row r="413" spans="1:9" ht="16.5" customHeight="1">
      <c r="A413" s="15">
        <f>'VOLUME (SACAS)'!A413</f>
        <v>45351</v>
      </c>
      <c r="B413" s="57">
        <f>('RECEITA CAMBIAL (US$ MIL)'!B413*1000)/'VOLUME (SACAS)'!B413</f>
        <v>173.92829768689211</v>
      </c>
      <c r="C413" s="57">
        <f>('RECEITA CAMBIAL (US$ MIL)'!C413*1000)/'VOLUME (SACAS)'!C413</f>
        <v>217.42049166974621</v>
      </c>
      <c r="D413" s="58">
        <f>('RECEITA CAMBIAL (US$ MIL)'!D413*1000)/'VOLUME (SACAS)'!D413</f>
        <v>210.15488952174928</v>
      </c>
      <c r="E413" s="57">
        <f>('RECEITA CAMBIAL (US$ MIL)'!E413*1000)/'VOLUME (SACAS)'!E413</f>
        <v>446.57220258327675</v>
      </c>
      <c r="F413" s="57">
        <f>('RECEITA CAMBIAL (US$ MIL)'!F413*1000)/'VOLUME (SACAS)'!F413</f>
        <v>199.92743850331411</v>
      </c>
      <c r="G413" s="59">
        <f>('RECEITA CAMBIAL (US$ MIL)'!G413*1000)/'VOLUME (SACAS)'!G413</f>
        <v>202.71642021931223</v>
      </c>
      <c r="H413" s="60">
        <f>('RECEITA CAMBIAL (US$ MIL)'!H413*1000)/'VOLUME (SACAS)'!H413</f>
        <v>209.62493384785793</v>
      </c>
      <c r="I413" s="14"/>
    </row>
    <row r="414" spans="1:9" ht="16.5" customHeight="1">
      <c r="A414" s="15">
        <f>'VOLUME (SACAS)'!A414</f>
        <v>45382</v>
      </c>
      <c r="B414" s="57">
        <f>('RECEITA CAMBIAL (US$ MIL)'!B414*1000)/'VOLUME (SACAS)'!B414</f>
        <v>178.58815083512161</v>
      </c>
      <c r="C414" s="57">
        <f>('RECEITA CAMBIAL (US$ MIL)'!C414*1000)/'VOLUME (SACAS)'!C414</f>
        <v>223.1434515570154</v>
      </c>
      <c r="D414" s="58">
        <f>('RECEITA CAMBIAL (US$ MIL)'!D414*1000)/'VOLUME (SACAS)'!D414</f>
        <v>213.57098404555592</v>
      </c>
      <c r="E414" s="57">
        <f>('RECEITA CAMBIAL (US$ MIL)'!E414*1000)/'VOLUME (SACAS)'!E414</f>
        <v>437.32223732987688</v>
      </c>
      <c r="F414" s="57">
        <f>('RECEITA CAMBIAL (US$ MIL)'!F414*1000)/'VOLUME (SACAS)'!F414</f>
        <v>202.00440376685094</v>
      </c>
      <c r="G414" s="59">
        <f>('RECEITA CAMBIAL (US$ MIL)'!G414*1000)/'VOLUME (SACAS)'!G414</f>
        <v>205.02625371709161</v>
      </c>
      <c r="H414" s="60">
        <f>('RECEITA CAMBIAL (US$ MIL)'!H414*1000)/'VOLUME (SACAS)'!H414</f>
        <v>212.86700834972072</v>
      </c>
      <c r="I414" s="14"/>
    </row>
    <row r="415" spans="1:9" ht="16.5" customHeight="1">
      <c r="A415" s="15">
        <f>'VOLUME (SACAS)'!A415</f>
        <v>45412</v>
      </c>
      <c r="B415" s="57">
        <f>('RECEITA CAMBIAL (US$ MIL)'!B415*1000)/'VOLUME (SACAS)'!B415</f>
        <v>185.74873717535027</v>
      </c>
      <c r="C415" s="57">
        <f>('RECEITA CAMBIAL (US$ MIL)'!C415*1000)/'VOLUME (SACAS)'!C415</f>
        <v>228.83119571440551</v>
      </c>
      <c r="D415" s="58">
        <f>('RECEITA CAMBIAL (US$ MIL)'!D415*1000)/'VOLUME (SACAS)'!D415</f>
        <v>221.31604116412316</v>
      </c>
      <c r="E415" s="57">
        <f>('RECEITA CAMBIAL (US$ MIL)'!E415*1000)/'VOLUME (SACAS)'!E415</f>
        <v>534.8240323284823</v>
      </c>
      <c r="F415" s="57">
        <f>('RECEITA CAMBIAL (US$ MIL)'!F415*1000)/'VOLUME (SACAS)'!F415</f>
        <v>217.72716691636404</v>
      </c>
      <c r="G415" s="59">
        <f>('RECEITA CAMBIAL (US$ MIL)'!G415*1000)/'VOLUME (SACAS)'!G415</f>
        <v>220.37232934057488</v>
      </c>
      <c r="H415" s="60">
        <f>('RECEITA CAMBIAL (US$ MIL)'!H415*1000)/'VOLUME (SACAS)'!H415</f>
        <v>221.23968274497699</v>
      </c>
      <c r="I415" s="14"/>
    </row>
    <row r="416" spans="1:9" ht="16.5" customHeight="1">
      <c r="A416" s="15">
        <f>'VOLUME (SACAS)'!A416</f>
        <v>45443</v>
      </c>
      <c r="B416" s="57">
        <f>('RECEITA CAMBIAL (US$ MIL)'!B416*1000)/'VOLUME (SACAS)'!B416</f>
        <v>198.21581505662544</v>
      </c>
      <c r="C416" s="57">
        <f>('RECEITA CAMBIAL (US$ MIL)'!C416*1000)/'VOLUME (SACAS)'!C416</f>
        <v>241.11600572128148</v>
      </c>
      <c r="D416" s="58">
        <f>('RECEITA CAMBIAL (US$ MIL)'!D416*1000)/'VOLUME (SACAS)'!D416</f>
        <v>231.82263950948737</v>
      </c>
      <c r="E416" s="57">
        <f>('RECEITA CAMBIAL (US$ MIL)'!E416*1000)/'VOLUME (SACAS)'!E416</f>
        <v>537.03081260693386</v>
      </c>
      <c r="F416" s="57">
        <f>('RECEITA CAMBIAL (US$ MIL)'!F416*1000)/'VOLUME (SACAS)'!F416</f>
        <v>218.29293208757628</v>
      </c>
      <c r="G416" s="59">
        <f>('RECEITA CAMBIAL (US$ MIL)'!G416*1000)/'VOLUME (SACAS)'!G416</f>
        <v>221.98002772964372</v>
      </c>
      <c r="H416" s="60">
        <f>('RECEITA CAMBIAL (US$ MIL)'!H416*1000)/'VOLUME (SACAS)'!H416</f>
        <v>230.97250933227528</v>
      </c>
      <c r="I416" s="14"/>
    </row>
    <row r="417" spans="1:9" ht="16.5" customHeight="1">
      <c r="A417" s="15">
        <f>'VOLUME (SACAS)'!A417</f>
        <v>45473</v>
      </c>
      <c r="B417" s="57">
        <f>('RECEITA CAMBIAL (US$ MIL)'!B417*1000)/'VOLUME (SACAS)'!B417</f>
        <v>211.13237240056475</v>
      </c>
      <c r="C417" s="57">
        <f>('RECEITA CAMBIAL (US$ MIL)'!C417*1000)/'VOLUME (SACAS)'!C417</f>
        <v>248.38179400121285</v>
      </c>
      <c r="D417" s="58">
        <f>('RECEITA CAMBIAL (US$ MIL)'!D417*1000)/'VOLUME (SACAS)'!D417</f>
        <v>239.14069660327408</v>
      </c>
      <c r="E417" s="57">
        <f>('RECEITA CAMBIAL (US$ MIL)'!E417*1000)/'VOLUME (SACAS)'!E417</f>
        <v>426.0245923005852</v>
      </c>
      <c r="F417" s="57">
        <f>('RECEITA CAMBIAL (US$ MIL)'!F417*1000)/'VOLUME (SACAS)'!F417</f>
        <v>228.22363964694034</v>
      </c>
      <c r="G417" s="59">
        <f>('RECEITA CAMBIAL (US$ MIL)'!G417*1000)/'VOLUME (SACAS)'!G417</f>
        <v>230.41480719415378</v>
      </c>
      <c r="H417" s="60">
        <f>('RECEITA CAMBIAL (US$ MIL)'!H417*1000)/'VOLUME (SACAS)'!H417</f>
        <v>238.43287244782513</v>
      </c>
      <c r="I417" s="14"/>
    </row>
    <row r="418" spans="1:9" ht="16.5" customHeight="1">
      <c r="A418" s="15">
        <f>'VOLUME (SACAS)'!A418</f>
        <v>45504</v>
      </c>
      <c r="B418" s="57">
        <f>('RECEITA CAMBIAL (US$ MIL)'!B418*1000)/'VOLUME (SACAS)'!B418</f>
        <v>217.99421700174048</v>
      </c>
      <c r="C418" s="57">
        <f>('RECEITA CAMBIAL (US$ MIL)'!C418*1000)/'VOLUME (SACAS)'!C418</f>
        <v>258.90772332142927</v>
      </c>
      <c r="D418" s="58">
        <f>('RECEITA CAMBIAL (US$ MIL)'!D418*1000)/'VOLUME (SACAS)'!D418</f>
        <v>248.04718168193793</v>
      </c>
      <c r="E418" s="57">
        <f>('RECEITA CAMBIAL (US$ MIL)'!E418*1000)/'VOLUME (SACAS)'!E418</f>
        <v>473.07138408892007</v>
      </c>
      <c r="F418" s="57">
        <f>('RECEITA CAMBIAL (US$ MIL)'!F418*1000)/'VOLUME (SACAS)'!F418</f>
        <v>239.38121688391567</v>
      </c>
      <c r="G418" s="59">
        <f>('RECEITA CAMBIAL (US$ MIL)'!G418*1000)/'VOLUME (SACAS)'!G418</f>
        <v>242.92808193029393</v>
      </c>
      <c r="H418" s="60">
        <f>('RECEITA CAMBIAL (US$ MIL)'!H418*1000)/'VOLUME (SACAS)'!H418</f>
        <v>247.53699388825868</v>
      </c>
      <c r="I418" s="14"/>
    </row>
    <row r="419" spans="1:9" ht="16.5" customHeight="1">
      <c r="A419" s="15">
        <f>'VOLUME (SACAS)'!A419</f>
        <v>45535</v>
      </c>
      <c r="B419" s="57">
        <f>('RECEITA CAMBIAL (US$ MIL)'!B419*1000)/'VOLUME (SACAS)'!B419</f>
        <v>221.03144927606775</v>
      </c>
      <c r="C419" s="57">
        <f>('RECEITA CAMBIAL (US$ MIL)'!C419*1000)/'VOLUME (SACAS)'!C419</f>
        <v>270.2101704309456</v>
      </c>
      <c r="D419" s="58">
        <f>('RECEITA CAMBIAL (US$ MIL)'!D419*1000)/'VOLUME (SACAS)'!D419</f>
        <v>256.89076050744563</v>
      </c>
      <c r="E419" s="57">
        <f>('RECEITA CAMBIAL (US$ MIL)'!E419*1000)/'VOLUME (SACAS)'!E419</f>
        <v>467.9687488269031</v>
      </c>
      <c r="F419" s="57">
        <f>('RECEITA CAMBIAL (US$ MIL)'!F419*1000)/'VOLUME (SACAS)'!F419</f>
        <v>247.74079205614339</v>
      </c>
      <c r="G419" s="59">
        <f>('RECEITA CAMBIAL (US$ MIL)'!G419*1000)/'VOLUME (SACAS)'!G419</f>
        <v>250.34862499745327</v>
      </c>
      <c r="H419" s="60">
        <f>('RECEITA CAMBIAL (US$ MIL)'!H419*1000)/'VOLUME (SACAS)'!H419</f>
        <v>256.33499781771923</v>
      </c>
      <c r="I419" s="14"/>
    </row>
    <row r="420" spans="1:9" ht="16.5" customHeight="1">
      <c r="A420" s="15">
        <f>'VOLUME (SACAS)'!A420</f>
        <v>45565</v>
      </c>
      <c r="B420" s="57">
        <f>('RECEITA CAMBIAL (US$ MIL)'!B420*1000)/'VOLUME (SACAS)'!B420</f>
        <v>238.03325019387921</v>
      </c>
      <c r="C420" s="57">
        <f>('RECEITA CAMBIAL (US$ MIL)'!C420*1000)/'VOLUME (SACAS)'!C420</f>
        <v>278.74072849203748</v>
      </c>
      <c r="D420" s="58">
        <f>('RECEITA CAMBIAL (US$ MIL)'!D420*1000)/'VOLUME (SACAS)'!D420</f>
        <v>269.78251798239955</v>
      </c>
      <c r="E420" s="57">
        <f>('RECEITA CAMBIAL (US$ MIL)'!E420*1000)/'VOLUME (SACAS)'!E420</f>
        <v>496.30680744306176</v>
      </c>
      <c r="F420" s="57">
        <f>('RECEITA CAMBIAL (US$ MIL)'!F420*1000)/'VOLUME (SACAS)'!F420</f>
        <v>244.94617845153755</v>
      </c>
      <c r="G420" s="59">
        <f>('RECEITA CAMBIAL (US$ MIL)'!G420*1000)/'VOLUME (SACAS)'!G420</f>
        <v>247.86201870907647</v>
      </c>
      <c r="H420" s="60">
        <f>('RECEITA CAMBIAL (US$ MIL)'!H420*1000)/'VOLUME (SACAS)'!H420</f>
        <v>268.03206972367593</v>
      </c>
      <c r="I420" s="14"/>
    </row>
    <row r="421" spans="1:9" ht="16.5" customHeight="1">
      <c r="A421" s="15">
        <f>'VOLUME (SACAS)'!A421</f>
        <v>45596</v>
      </c>
      <c r="B421" s="57">
        <f>('RECEITA CAMBIAL (US$ MIL)'!B421*1000)/'VOLUME (SACAS)'!B421</f>
        <v>250.98543062945959</v>
      </c>
      <c r="C421" s="57">
        <f>('RECEITA CAMBIAL (US$ MIL)'!C421*1000)/'VOLUME (SACAS)'!C421</f>
        <v>294.43428789981925</v>
      </c>
      <c r="D421" s="58">
        <f>('RECEITA CAMBIAL (US$ MIL)'!D421*1000)/'VOLUME (SACAS)'!D421</f>
        <v>286.06141460186512</v>
      </c>
      <c r="E421" s="57">
        <f>('RECEITA CAMBIAL (US$ MIL)'!E421*1000)/'VOLUME (SACAS)'!E421</f>
        <v>565.53089525134112</v>
      </c>
      <c r="F421" s="57">
        <f>('RECEITA CAMBIAL (US$ MIL)'!F421*1000)/'VOLUME (SACAS)'!F421</f>
        <v>249.53567780843741</v>
      </c>
      <c r="G421" s="59">
        <f>('RECEITA CAMBIAL (US$ MIL)'!G421*1000)/'VOLUME (SACAS)'!G421</f>
        <v>253.93346876840593</v>
      </c>
      <c r="H421" s="60">
        <f>('RECEITA CAMBIAL (US$ MIL)'!H421*1000)/'VOLUME (SACAS)'!H421</f>
        <v>283.81674597953952</v>
      </c>
      <c r="I421" s="14"/>
    </row>
    <row r="422" spans="1:9" ht="16.5" customHeight="1">
      <c r="A422" s="15">
        <f>'VOLUME (SACAS)'!A422</f>
        <v>45626</v>
      </c>
      <c r="B422" s="57">
        <f>('RECEITA CAMBIAL (US$ MIL)'!B422*1000)/'VOLUME (SACAS)'!B422</f>
        <v>253.73440014968077</v>
      </c>
      <c r="C422" s="57">
        <f>('RECEITA CAMBIAL (US$ MIL)'!C422*1000)/'VOLUME (SACAS)'!C422</f>
        <v>298.45507986689512</v>
      </c>
      <c r="D422" s="58">
        <f>('RECEITA CAMBIAL (US$ MIL)'!D422*1000)/'VOLUME (SACAS)'!D422</f>
        <v>290.4497713765046</v>
      </c>
      <c r="E422" s="57">
        <f>('RECEITA CAMBIAL (US$ MIL)'!E422*1000)/'VOLUME (SACAS)'!E422</f>
        <v>583.91545626776133</v>
      </c>
      <c r="F422" s="57">
        <f>('RECEITA CAMBIAL (US$ MIL)'!F422*1000)/'VOLUME (SACAS)'!F422</f>
        <v>256.24855796322709</v>
      </c>
      <c r="G422" s="59">
        <f>('RECEITA CAMBIAL (US$ MIL)'!G422*1000)/'VOLUME (SACAS)'!G422</f>
        <v>261.70977352572015</v>
      </c>
      <c r="H422" s="60">
        <f>('RECEITA CAMBIAL (US$ MIL)'!H422*1000)/'VOLUME (SACAS)'!H422</f>
        <v>288.21552943169974</v>
      </c>
      <c r="I422" s="14"/>
    </row>
    <row r="423" spans="1:9" ht="16.5" customHeight="1">
      <c r="A423" s="15">
        <f>'VOLUME (SACAS)'!A423</f>
        <v>45657</v>
      </c>
      <c r="B423" s="57">
        <f>('RECEITA CAMBIAL (US$ MIL)'!B423*1000)/'VOLUME (SACAS)'!B423</f>
        <v>252.06421100554377</v>
      </c>
      <c r="C423" s="57">
        <f>('RECEITA CAMBIAL (US$ MIL)'!C423*1000)/'VOLUME (SACAS)'!C423</f>
        <v>315.91618001183991</v>
      </c>
      <c r="D423" s="58">
        <f>('RECEITA CAMBIAL (US$ MIL)'!D423*1000)/'VOLUME (SACAS)'!D423</f>
        <v>305.49295176951034</v>
      </c>
      <c r="E423" s="57">
        <f>('RECEITA CAMBIAL (US$ MIL)'!E423*1000)/'VOLUME (SACAS)'!E423</f>
        <v>469.63356460271063</v>
      </c>
      <c r="F423" s="57">
        <f>('RECEITA CAMBIAL (US$ MIL)'!F423*1000)/'VOLUME (SACAS)'!F423</f>
        <v>271.60861011695988</v>
      </c>
      <c r="G423" s="59">
        <f>('RECEITA CAMBIAL (US$ MIL)'!G423*1000)/'VOLUME (SACAS)'!G423</f>
        <v>273.34961187562936</v>
      </c>
      <c r="H423" s="60">
        <f>('RECEITA CAMBIAL (US$ MIL)'!H423*1000)/'VOLUME (SACAS)'!H423</f>
        <v>301.98913728383064</v>
      </c>
      <c r="I423" s="14"/>
    </row>
    <row r="424" spans="1:9" ht="16.5" customHeight="1">
      <c r="A424" s="15">
        <f>'VOLUME (SACAS)'!A424</f>
        <v>45688</v>
      </c>
      <c r="B424" s="57">
        <f>('RECEITA CAMBIAL (US$ MIL)'!B424*1000)/'VOLUME (SACAS)'!B424</f>
        <v>266.59951865512687</v>
      </c>
      <c r="C424" s="57">
        <f>('RECEITA CAMBIAL (US$ MIL)'!C424*1000)/'VOLUME (SACAS)'!C424</f>
        <v>343.62353765383006</v>
      </c>
      <c r="D424" s="58">
        <f>('RECEITA CAMBIAL (US$ MIL)'!D424*1000)/'VOLUME (SACAS)'!D424</f>
        <v>336.55141118369795</v>
      </c>
      <c r="E424" s="57">
        <f>('RECEITA CAMBIAL (US$ MIL)'!E424*1000)/'VOLUME (SACAS)'!E424</f>
        <v>610.38583223684213</v>
      </c>
      <c r="F424" s="57">
        <f>('RECEITA CAMBIAL (US$ MIL)'!F424*1000)/'VOLUME (SACAS)'!F424</f>
        <v>273.33857925491526</v>
      </c>
      <c r="G424" s="59">
        <f>('RECEITA CAMBIAL (US$ MIL)'!G424*1000)/'VOLUME (SACAS)'!G424</f>
        <v>277.89403277412828</v>
      </c>
      <c r="H424" s="60">
        <f>('RECEITA CAMBIAL (US$ MIL)'!H424*1000)/'VOLUME (SACAS)'!H424</f>
        <v>331.11814099002186</v>
      </c>
      <c r="I424" s="14"/>
    </row>
    <row r="425" spans="1:9" ht="16.5" customHeight="1">
      <c r="A425" s="15">
        <f>'VOLUME (SACAS)'!A425</f>
        <v>45716</v>
      </c>
      <c r="B425" s="57">
        <f>('RECEITA CAMBIAL (US$ MIL)'!B425*1000)/'VOLUME (SACAS)'!B425</f>
        <v>299.60289247568085</v>
      </c>
      <c r="C425" s="57">
        <f>('RECEITA CAMBIAL (US$ MIL)'!C425*1000)/'VOLUME (SACAS)'!C425</f>
        <v>375.34664050752019</v>
      </c>
      <c r="D425" s="58">
        <f>('RECEITA CAMBIAL (US$ MIL)'!D425*1000)/'VOLUME (SACAS)'!D425</f>
        <v>369.77692075372505</v>
      </c>
      <c r="E425" s="57">
        <f>('RECEITA CAMBIAL (US$ MIL)'!E425*1000)/'VOLUME (SACAS)'!E425</f>
        <v>564.10175478410201</v>
      </c>
      <c r="F425" s="57">
        <f>('RECEITA CAMBIAL (US$ MIL)'!F425*1000)/'VOLUME (SACAS)'!F425</f>
        <v>288.88994177441293</v>
      </c>
      <c r="G425" s="59">
        <f>('RECEITA CAMBIAL (US$ MIL)'!G425*1000)/'VOLUME (SACAS)'!G425</f>
        <v>292.81659844090746</v>
      </c>
      <c r="H425" s="60">
        <f>('RECEITA CAMBIAL (US$ MIL)'!H425*1000)/'VOLUME (SACAS)'!H425</f>
        <v>363.35611177017734</v>
      </c>
      <c r="I425" s="14"/>
    </row>
    <row r="426" spans="1:9" ht="16.5" customHeight="1">
      <c r="A426" s="15">
        <f>'VOLUME (SACAS)'!A426</f>
        <v>45747</v>
      </c>
      <c r="B426" s="57">
        <f>('RECEITA CAMBIAL (US$ MIL)'!B426*1000)/'VOLUME (SACAS)'!B426</f>
        <v>317.92754104257494</v>
      </c>
      <c r="C426" s="57">
        <f>('RECEITA CAMBIAL (US$ MIL)'!C426*1000)/'VOLUME (SACAS)'!C426</f>
        <v>416.7464943971305</v>
      </c>
      <c r="D426" s="58">
        <f>('RECEITA CAMBIAL (US$ MIL)'!D426*1000)/'VOLUME (SACAS)'!D426</f>
        <v>412.1108949414849</v>
      </c>
      <c r="E426" s="57">
        <f>('RECEITA CAMBIAL (US$ MIL)'!E426*1000)/'VOLUME (SACAS)'!E426</f>
        <v>643.33930328657311</v>
      </c>
      <c r="F426" s="57">
        <f>('RECEITA CAMBIAL (US$ MIL)'!F426*1000)/'VOLUME (SACAS)'!F426</f>
        <v>306.31515408561728</v>
      </c>
      <c r="G426" s="59">
        <f>('RECEITA CAMBIAL (US$ MIL)'!G426*1000)/'VOLUME (SACAS)'!G426</f>
        <v>311.33400144320728</v>
      </c>
      <c r="H426" s="60">
        <f>('RECEITA CAMBIAL (US$ MIL)'!H426*1000)/'VOLUME (SACAS)'!H426</f>
        <v>401.87242388861489</v>
      </c>
      <c r="I426" s="14"/>
    </row>
    <row r="427" spans="1:9" ht="16.5" customHeight="1">
      <c r="A427" s="15">
        <f>'VOLUME (SACAS)'!A427</f>
        <v>45777</v>
      </c>
      <c r="B427" s="57">
        <f>('RECEITA CAMBIAL (US$ MIL)'!B427*1000)/'VOLUME (SACAS)'!B427</f>
        <v>345.1028795177275</v>
      </c>
      <c r="C427" s="57">
        <f>('RECEITA CAMBIAL (US$ MIL)'!C427*1000)/'VOLUME (SACAS)'!C427</f>
        <v>449.55133469053328</v>
      </c>
      <c r="D427" s="58">
        <f>('RECEITA CAMBIAL (US$ MIL)'!D427*1000)/'VOLUME (SACAS)'!D427</f>
        <v>445.63071946361276</v>
      </c>
      <c r="E427" s="57">
        <f>('RECEITA CAMBIAL (US$ MIL)'!E427*1000)/'VOLUME (SACAS)'!E427</f>
        <v>633.11463285496848</v>
      </c>
      <c r="F427" s="57">
        <f>('RECEITA CAMBIAL (US$ MIL)'!F427*1000)/'VOLUME (SACAS)'!F427</f>
        <v>323.4190231440877</v>
      </c>
      <c r="G427" s="59">
        <f>('RECEITA CAMBIAL (US$ MIL)'!G427*1000)/'VOLUME (SACAS)'!G427</f>
        <v>327.99757106619222</v>
      </c>
      <c r="H427" s="60">
        <f>('RECEITA CAMBIAL (US$ MIL)'!H427*1000)/'VOLUME (SACAS)'!H427</f>
        <v>433.84176352437993</v>
      </c>
      <c r="I427" s="14"/>
    </row>
    <row r="428" spans="1:9" ht="16.5" customHeight="1">
      <c r="A428" s="15">
        <f>'VOLUME (SACAS)'!A428</f>
        <v>45808</v>
      </c>
      <c r="B428" s="57">
        <f>('RECEITA CAMBIAL (US$ MIL)'!B428*1000)/'VOLUME (SACAS)'!B428</f>
        <v>328.35550131427794</v>
      </c>
      <c r="C428" s="57">
        <f>('RECEITA CAMBIAL (US$ MIL)'!C428*1000)/'VOLUME (SACAS)'!C428</f>
        <v>442.74687582311481</v>
      </c>
      <c r="D428" s="58">
        <f>('RECEITA CAMBIAL (US$ MIL)'!D428*1000)/'VOLUME (SACAS)'!D428</f>
        <v>433.84312889665387</v>
      </c>
      <c r="E428" s="57">
        <f>('RECEITA CAMBIAL (US$ MIL)'!E428*1000)/'VOLUME (SACAS)'!E428</f>
        <v>713.97591571644807</v>
      </c>
      <c r="F428" s="57">
        <f>('RECEITA CAMBIAL (US$ MIL)'!F428*1000)/'VOLUME (SACAS)'!F428</f>
        <v>311.06055854072412</v>
      </c>
      <c r="G428" s="59">
        <f>('RECEITA CAMBIAL (US$ MIL)'!G428*1000)/'VOLUME (SACAS)'!G428</f>
        <v>315.46936556277865</v>
      </c>
      <c r="H428" s="60">
        <f>('RECEITA CAMBIAL (US$ MIL)'!H428*1000)/'VOLUME (SACAS)'!H428</f>
        <v>419.4487780004377</v>
      </c>
      <c r="I428" s="14"/>
    </row>
    <row r="429" spans="1:9" ht="16.5" customHeight="1">
      <c r="A429" s="15">
        <f>'VOLUME (SACAS)'!A429</f>
        <v>45838</v>
      </c>
      <c r="B429" s="57">
        <f>('RECEITA CAMBIAL (US$ MIL)'!B429*1000)/'VOLUME (SACAS)'!B429</f>
        <v>291.28684936693213</v>
      </c>
      <c r="C429" s="57">
        <f>('RECEITA CAMBIAL (US$ MIL)'!C429*1000)/'VOLUME (SACAS)'!C429</f>
        <v>435.78573332108277</v>
      </c>
      <c r="D429" s="58">
        <f>('RECEITA CAMBIAL (US$ MIL)'!D429*1000)/'VOLUME (SACAS)'!D429</f>
        <v>405.87927713868118</v>
      </c>
      <c r="E429" s="57">
        <f>('RECEITA CAMBIAL (US$ MIL)'!E429*1000)/'VOLUME (SACAS)'!E429</f>
        <v>585.82633115264798</v>
      </c>
      <c r="F429" s="57">
        <f>('RECEITA CAMBIAL (US$ MIL)'!F429*1000)/'VOLUME (SACAS)'!F429</f>
        <v>312.46415132745108</v>
      </c>
      <c r="G429" s="59">
        <f>('RECEITA CAMBIAL (US$ MIL)'!G429*1000)/'VOLUME (SACAS)'!G429</f>
        <v>318.09784331912329</v>
      </c>
      <c r="H429" s="60">
        <f>('RECEITA CAMBIAL (US$ MIL)'!H429*1000)/'VOLUME (SACAS)'!H429</f>
        <v>395.43096952389214</v>
      </c>
      <c r="I429" s="14"/>
    </row>
    <row r="430" spans="1:9" ht="16.5" customHeight="1">
      <c r="A430" s="15">
        <f>'VOLUME (SACAS)'!A430</f>
        <v>45869</v>
      </c>
      <c r="B430" s="57">
        <f>('RECEITA CAMBIAL (US$ MIL)'!B430*1000)/'VOLUME (SACAS)'!B430</f>
        <v>265.84977306255081</v>
      </c>
      <c r="C430" s="57">
        <f>('RECEITA CAMBIAL (US$ MIL)'!C430*1000)/'VOLUME (SACAS)'!C430</f>
        <v>413.07413370740051</v>
      </c>
      <c r="D430" s="58">
        <f>('RECEITA CAMBIAL (US$ MIL)'!D430*1000)/'VOLUME (SACAS)'!D430</f>
        <v>385.38011733825095</v>
      </c>
      <c r="E430" s="57">
        <f>('RECEITA CAMBIAL (US$ MIL)'!E430*1000)/'VOLUME (SACAS)'!E430</f>
        <v>656.18163710150236</v>
      </c>
      <c r="F430" s="57">
        <f>('RECEITA CAMBIAL (US$ MIL)'!F430*1000)/'VOLUME (SACAS)'!F430</f>
        <v>310.6700657867604</v>
      </c>
      <c r="G430" s="59">
        <f>('RECEITA CAMBIAL (US$ MIL)'!G430*1000)/'VOLUME (SACAS)'!G430</f>
        <v>316.9497932467533</v>
      </c>
      <c r="H430" s="60">
        <f>('RECEITA CAMBIAL (US$ MIL)'!H430*1000)/'VOLUME (SACAS)'!H430</f>
        <v>377.91932214291734</v>
      </c>
      <c r="I430" s="14"/>
    </row>
    <row r="431" spans="1:9" ht="16.5" customHeight="1">
      <c r="A431" s="15">
        <f>'VOLUME (SACAS)'!A431</f>
        <v>45900</v>
      </c>
      <c r="B431" s="57">
        <f>('RECEITA CAMBIAL (US$ MIL)'!B431*1000)/'VOLUME (SACAS)'!B431</f>
        <v>245.65045692411752</v>
      </c>
      <c r="C431" s="57">
        <f>('RECEITA CAMBIAL (US$ MIL)'!C431*1000)/'VOLUME (SACAS)'!C431</f>
        <v>383.707251090093</v>
      </c>
      <c r="D431" s="58">
        <f>('RECEITA CAMBIAL (US$ MIL)'!D431*1000)/'VOLUME (SACAS)'!D431</f>
        <v>354.15189050890478</v>
      </c>
      <c r="E431" s="57">
        <f>('RECEITA CAMBIAL (US$ MIL)'!E431*1000)/'VOLUME (SACAS)'!E431</f>
        <v>649.59265288035442</v>
      </c>
      <c r="F431" s="57">
        <f>('RECEITA CAMBIAL (US$ MIL)'!F431*1000)/'VOLUME (SACAS)'!F431</f>
        <v>305.51639801471742</v>
      </c>
      <c r="G431" s="59">
        <f>('RECEITA CAMBIAL (US$ MIL)'!G431*1000)/'VOLUME (SACAS)'!G431</f>
        <v>309.82130955716298</v>
      </c>
      <c r="H431" s="60">
        <f>('RECEITA CAMBIAL (US$ MIL)'!H431*1000)/'VOLUME (SACAS)'!H431</f>
        <v>350.36974608069107</v>
      </c>
      <c r="I431" s="14"/>
    </row>
    <row r="432" spans="1:9" ht="16.5" customHeight="1">
      <c r="A432" s="15">
        <f>'VOLUME (SACAS)'!A432</f>
        <v>45930</v>
      </c>
      <c r="B432" s="57">
        <f>('RECEITA CAMBIAL (US$ MIL)'!B432*1000)/'VOLUME (SACAS)'!B432</f>
        <v>243.87804260555257</v>
      </c>
      <c r="C432" s="57">
        <f>('RECEITA CAMBIAL (US$ MIL)'!C432*1000)/'VOLUME (SACAS)'!C432</f>
        <v>391.67165988876974</v>
      </c>
      <c r="D432" s="58">
        <f>('RECEITA CAMBIAL (US$ MIL)'!D432*1000)/'VOLUME (SACAS)'!D432</f>
        <v>370.72274602222194</v>
      </c>
      <c r="E432" s="57">
        <f>('RECEITA CAMBIAL (US$ MIL)'!E432*1000)/'VOLUME (SACAS)'!E432</f>
        <v>500.94418450139472</v>
      </c>
      <c r="F432" s="57">
        <f>('RECEITA CAMBIAL (US$ MIL)'!F432*1000)/'VOLUME (SACAS)'!F432</f>
        <v>296.29260187699293</v>
      </c>
      <c r="G432" s="59">
        <f>('RECEITA CAMBIAL (US$ MIL)'!G432*1000)/'VOLUME (SACAS)'!G432</f>
        <v>300.26502048472463</v>
      </c>
      <c r="H432" s="60">
        <f>('RECEITA CAMBIAL (US$ MIL)'!H432*1000)/'VOLUME (SACAS)'!H432</f>
        <v>365.17084228818482</v>
      </c>
      <c r="I432" s="14"/>
    </row>
    <row r="433" spans="1:9" ht="16.5" customHeight="1">
      <c r="A433" s="15"/>
      <c r="B433" s="57"/>
      <c r="C433" s="57"/>
      <c r="D433" s="58"/>
      <c r="E433" s="57"/>
      <c r="F433" s="57"/>
      <c r="G433" s="59"/>
      <c r="H433" s="60"/>
      <c r="I433" s="14"/>
    </row>
    <row r="434" spans="1:9" ht="16.5" customHeight="1">
      <c r="A434" s="15"/>
      <c r="B434" s="57"/>
      <c r="C434" s="57"/>
      <c r="D434" s="58"/>
      <c r="E434" s="57"/>
      <c r="F434" s="57"/>
      <c r="G434" s="59"/>
      <c r="H434" s="60"/>
      <c r="I434" s="14"/>
    </row>
    <row r="435" spans="1:9" ht="16.5" customHeight="1">
      <c r="A435" s="15" t="s">
        <v>104</v>
      </c>
      <c r="B435" s="57"/>
      <c r="C435" s="57"/>
      <c r="D435" s="58"/>
      <c r="E435" s="57"/>
      <c r="F435" s="57"/>
      <c r="G435" s="59"/>
      <c r="H435" s="60"/>
      <c r="I435" s="14"/>
    </row>
    <row r="436" spans="1:9" ht="16.5" customHeight="1">
      <c r="A436" s="71">
        <f>EOMONTH(A432,-12)</f>
        <v>45565</v>
      </c>
      <c r="B436" s="73">
        <f>(B432/VLOOKUP($A$436,$A$4:$H$434,2))-1</f>
        <v>2.4554520878544261E-2</v>
      </c>
      <c r="C436" s="73">
        <f>(C432/VLOOKUP($A$436,$A$4:$H$434,3))-1</f>
        <v>0.40514686177251003</v>
      </c>
      <c r="D436" s="73">
        <f>(D432/VLOOKUP($A$436,$A$4:$H$434,4))-1</f>
        <v>0.37415407341704654</v>
      </c>
      <c r="E436" s="73">
        <f>(E432/VLOOKUP($A$436,$A$4:$H$434,5))-1</f>
        <v>9.3437708062567015E-3</v>
      </c>
      <c r="F436" s="73">
        <f>(F432/VLOOKUP($A$436,$A$4:$H$434,6))-1</f>
        <v>0.20962328847116196</v>
      </c>
      <c r="G436" s="73">
        <f>(G432/VLOOKUP($A$436,$A$4:$H$434,7))-1</f>
        <v>0.21142005559615495</v>
      </c>
      <c r="H436" s="73">
        <f>(H432/VLOOKUP($A$436,$A$4:$H$434,8))-1</f>
        <v>0.36241473889543441</v>
      </c>
      <c r="I436" s="27"/>
    </row>
    <row r="437" spans="1:9" ht="16.5" customHeight="1">
      <c r="A437" s="72">
        <f>EOMONTH(A432,-1)</f>
        <v>45900</v>
      </c>
      <c r="B437" s="73">
        <f>(B432/VLOOKUP($A$437,$A$4:$H$434,2))-1</f>
        <v>-7.2151883646300874E-3</v>
      </c>
      <c r="C437" s="73">
        <f>(C432/VLOOKUP($A$437,$A$4:$H$434,3))-1</f>
        <v>2.0756471961502543E-2</v>
      </c>
      <c r="D437" s="73">
        <f>(D432/VLOOKUP($A$437,$A$4:$H$434,4))-1</f>
        <v>4.6790250052047844E-2</v>
      </c>
      <c r="E437" s="73">
        <f>(E432/VLOOKUP($A$437,$A$4:$H$434,5))-1</f>
        <v>-0.22883335844369324</v>
      </c>
      <c r="F437" s="73">
        <f>(F432/VLOOKUP($A$437,$A$4:$H$434,6))-1</f>
        <v>-3.019083819284929E-2</v>
      </c>
      <c r="G437" s="73">
        <f>(G432/VLOOKUP($A$437,$A$4:$H$434,7))-1</f>
        <v>-3.0844518364787188E-2</v>
      </c>
      <c r="H437" s="73">
        <f>(H432/VLOOKUP($A$437,$A$4:$H$434,8))-1</f>
        <v>4.2244218780479459E-2</v>
      </c>
      <c r="I437" s="27"/>
    </row>
    <row r="438" spans="1:9" ht="16.5" customHeight="1">
      <c r="A438" s="70"/>
      <c r="B438" s="66"/>
      <c r="C438" s="66"/>
      <c r="D438" s="67"/>
      <c r="E438" s="66"/>
      <c r="F438" s="66"/>
      <c r="G438" s="68"/>
      <c r="H438" s="69"/>
      <c r="I438" s="14"/>
    </row>
    <row r="439" spans="1:9" ht="16.5" customHeight="1">
      <c r="A439" s="70"/>
      <c r="B439" s="66"/>
      <c r="C439" s="66"/>
      <c r="D439" s="67"/>
      <c r="E439" s="66"/>
      <c r="F439" s="66"/>
      <c r="G439" s="68"/>
      <c r="H439" s="69"/>
      <c r="I439" s="14"/>
    </row>
    <row r="440" spans="1:9" ht="16.5" customHeight="1">
      <c r="A440" s="70"/>
      <c r="B440" s="66"/>
      <c r="C440" s="66"/>
      <c r="D440" s="67"/>
      <c r="E440" s="66"/>
      <c r="F440" s="66"/>
      <c r="G440" s="68"/>
      <c r="H440" s="69"/>
      <c r="I440" s="14"/>
    </row>
    <row r="441" spans="1:9" ht="16.5" customHeight="1">
      <c r="A441" s="70"/>
      <c r="B441" s="66"/>
      <c r="C441" s="66"/>
      <c r="D441" s="67"/>
      <c r="E441" s="66"/>
      <c r="F441" s="66"/>
      <c r="G441" s="68"/>
      <c r="H441" s="69"/>
      <c r="I441" s="14"/>
    </row>
    <row r="442" spans="1:9" ht="16.5" customHeight="1">
      <c r="A442" s="21"/>
      <c r="B442" s="102" t="str">
        <f>TEXT(_xlfn.XLOOKUP(MIN(B7:B434),B7:B434,$A$7:$A$434),"mmm-aa")</f>
        <v>jan-02</v>
      </c>
      <c r="C442" s="102" t="str">
        <f>TEXT(_xlfn.XLOOKUP(MIN(C7:C434),C7:C434,$A$7:$A$434),"mmm-aa")</f>
        <v>ago-02</v>
      </c>
      <c r="D442" s="102" t="str">
        <f>TEXT(_xlfn.XLOOKUP(MIN(D7:D434),D7:D434,$A$7:$A$434),"mmm-aa")</f>
        <v>ago-02</v>
      </c>
      <c r="E442" s="102" t="str">
        <f t="shared" ref="E442:F442" si="0">TEXT(_xlfn.XLOOKUP(MIN(E7:E434),E7:E434,$A$7:$A$434),"mmm-aa")</f>
        <v>abr-90</v>
      </c>
      <c r="F442" s="102" t="str">
        <f t="shared" si="0"/>
        <v>abr-90</v>
      </c>
      <c r="G442" s="102" t="str">
        <f>TEXT(_xlfn.XLOOKUP(MIN(G7:G434),G7:G434,$A$7:$A$434),"mmm-aa")</f>
        <v>abr-90</v>
      </c>
      <c r="H442" s="102" t="str">
        <f>TEXT(_xlfn.XLOOKUP(MIN(H4:H434),H4:H434,$A$4:$A$434),"mmm-aa")</f>
        <v>ago-02</v>
      </c>
      <c r="I442" s="20"/>
    </row>
    <row r="443" spans="1:9" ht="16.5" customHeight="1">
      <c r="A443" s="23" t="s">
        <v>102</v>
      </c>
      <c r="B443" s="62">
        <f t="shared" ref="B443:G443" si="1">MIN(B7:B434)</f>
        <v>24.01253843737295</v>
      </c>
      <c r="C443" s="62">
        <f t="shared" ref="C443:D443" si="2">MIN(C7:C434)</f>
        <v>46.976977316492899</v>
      </c>
      <c r="D443" s="62">
        <f t="shared" si="2"/>
        <v>43.120084835177742</v>
      </c>
      <c r="E443" s="62">
        <f t="shared" si="1"/>
        <v>0</v>
      </c>
      <c r="F443" s="62">
        <f t="shared" si="1"/>
        <v>60.640342340539704</v>
      </c>
      <c r="G443" s="62">
        <f t="shared" si="1"/>
        <v>60.640342340539704</v>
      </c>
      <c r="H443" s="62">
        <f>MIN(H7:H434)</f>
        <v>45.459676491449819</v>
      </c>
      <c r="I443" s="24"/>
    </row>
    <row r="444" spans="1:9" ht="16.5" customHeight="1">
      <c r="A444" s="21"/>
      <c r="B444" s="61" t="str">
        <f t="shared" ref="B444:G444" si="3">TEXT(_xlfn.XLOOKUP(MAX(B4:B434),B4:B434,$A$4:$A$434),"mmm-aa")</f>
        <v>abr-25</v>
      </c>
      <c r="C444" s="61" t="str">
        <f t="shared" si="3"/>
        <v>abr-25</v>
      </c>
      <c r="D444" s="61" t="str">
        <f t="shared" si="3"/>
        <v>abr-25</v>
      </c>
      <c r="E444" s="61" t="str">
        <f t="shared" si="3"/>
        <v>mar-18</v>
      </c>
      <c r="F444" s="61" t="str">
        <f t="shared" si="3"/>
        <v>abr-25</v>
      </c>
      <c r="G444" s="61" t="str">
        <f t="shared" si="3"/>
        <v>abr-25</v>
      </c>
      <c r="H444" s="61" t="str">
        <f>TEXT(_xlfn.XLOOKUP(MAX(H4:H434),H4:H434,$A$4:$A$434),"mmm-aa")</f>
        <v>abr-25</v>
      </c>
      <c r="I444" s="24"/>
    </row>
    <row r="445" spans="1:9" ht="16.5" customHeight="1">
      <c r="A445" s="23" t="s">
        <v>103</v>
      </c>
      <c r="B445" s="62">
        <f t="shared" ref="B445:G445" si="4">MAX(B4:B434)</f>
        <v>345.1028795177275</v>
      </c>
      <c r="C445" s="62">
        <f t="shared" si="4"/>
        <v>449.55133469053328</v>
      </c>
      <c r="D445" s="62">
        <f t="shared" si="4"/>
        <v>445.63071946361276</v>
      </c>
      <c r="E445" s="62">
        <f t="shared" si="4"/>
        <v>978.6825388601037</v>
      </c>
      <c r="F445" s="62">
        <f t="shared" si="4"/>
        <v>323.4190231440877</v>
      </c>
      <c r="G445" s="62">
        <f t="shared" si="4"/>
        <v>327.99757106619222</v>
      </c>
      <c r="H445" s="62">
        <f>MAX(H4:H434)</f>
        <v>433.84176352437993</v>
      </c>
      <c r="I445" s="24"/>
    </row>
    <row r="446" spans="1:9" ht="16.5" customHeight="1">
      <c r="A446" s="64"/>
      <c r="B446" s="65"/>
      <c r="C446" s="65"/>
      <c r="D446" s="65"/>
      <c r="E446" s="65"/>
      <c r="F446" s="65"/>
      <c r="G446" s="65"/>
      <c r="H446" s="65"/>
      <c r="I446" s="64"/>
    </row>
  </sheetData>
  <mergeCells count="2">
    <mergeCell ref="A1:H1"/>
    <mergeCell ref="A2:H2"/>
  </mergeCells>
  <pageMargins left="0.51181102362204722" right="0.51181102362204722" top="0.78740157480314965" bottom="0.78740157480314965" header="0.31496062992125984" footer="0.31496062992125984"/>
  <pageSetup paperSize="9" scale="74" fitToHeight="3" orientation="portrait" horizontalDpi="200" verticalDpi="2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755E3D697582054FAE61F0C9F96CA79C" ma:contentTypeVersion="22" ma:contentTypeDescription="Crie um novo documento." ma:contentTypeScope="" ma:versionID="e78e736f33ca4c34119b3bdddd140a2f">
  <xsd:schema xmlns:xsd="http://www.w3.org/2001/XMLSchema" xmlns:xs="http://www.w3.org/2001/XMLSchema" xmlns:p="http://schemas.microsoft.com/office/2006/metadata/properties" xmlns:ns2="bc134b95-56cd-4699-85ed-1354d30f0b01" xmlns:ns3="d213dec7-a1b8-4f4a-a162-1696f3e0bdae" targetNamespace="http://schemas.microsoft.com/office/2006/metadata/properties" ma:root="true" ma:fieldsID="fc8293321921cee06d74b3acab793d78" ns2:_="" ns3:_="">
    <xsd:import namespace="bc134b95-56cd-4699-85ed-1354d30f0b01"/>
    <xsd:import namespace="d213dec7-a1b8-4f4a-a162-1696f3e0bdae"/>
    <xsd:element name="properties">
      <xsd:complexType>
        <xsd:sequence>
          <xsd:element name="documentManagement">
            <xsd:complexType>
              <xsd:all>
                <xsd:element ref="ns2:Ano" minOccurs="0"/>
                <xsd:element ref="ns2:Status" minOccurs="0"/>
                <xsd:element ref="ns2:Prioridade" minOccurs="0"/>
                <xsd:element ref="ns2:Assunto" minOccurs="0"/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SearchProperties" minOccurs="0"/>
                <xsd:element ref="ns2:MediaServiceLocation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134b95-56cd-4699-85ed-1354d30f0b01" elementFormDefault="qualified">
    <xsd:import namespace="http://schemas.microsoft.com/office/2006/documentManagement/types"/>
    <xsd:import namespace="http://schemas.microsoft.com/office/infopath/2007/PartnerControls"/>
    <xsd:element name="Ano" ma:index="8" nillable="true" ma:displayName="Ano" ma:internalName="Ano">
      <xsd:simpleType>
        <xsd:restriction base="dms:Text">
          <xsd:maxLength value="4"/>
        </xsd:restriction>
      </xsd:simpleType>
    </xsd:element>
    <xsd:element name="Status" ma:index="9" nillable="true" ma:displayName="Status" ma:default="Não Iniciado" ma:format="Dropdown" ma:internalName="Status">
      <xsd:simpleType>
        <xsd:restriction base="dms:Choice">
          <xsd:enumeration value="Não Iniciado"/>
          <xsd:enumeration value="Concluído"/>
          <xsd:enumeration value="Pendente"/>
          <xsd:enumeration value="Em andamento"/>
        </xsd:restriction>
      </xsd:simpleType>
    </xsd:element>
    <xsd:element name="Prioridade" ma:index="10" nillable="true" ma:displayName="Prioridade" ma:default="Normal" ma:format="Dropdown" ma:internalName="Prioridade">
      <xsd:simpleType>
        <xsd:restriction base="dms:Choice">
          <xsd:enumeration value="Normal"/>
          <xsd:enumeration value="Importante"/>
          <xsd:enumeration value="Urgente"/>
        </xsd:restriction>
      </xsd:simpleType>
    </xsd:element>
    <xsd:element name="Assunto" ma:index="11" nillable="true" ma:displayName="Assunto" ma:default="Documentos" ma:format="Dropdown" ma:internalName="Assunto">
      <xsd:simpleType>
        <xsd:restriction base="dms:Choice">
          <xsd:enumeration value="Documentos"/>
          <xsd:enumeration value="Agências Certificadoras"/>
          <xsd:enumeration value="Antivirus"/>
          <xsd:enumeration value="Associados"/>
          <xsd:enumeration value="Caixas de E-mail (Office 365)"/>
          <xsd:enumeration value="Certificado OIC"/>
          <xsd:enumeration value="CONAB"/>
          <xsd:enumeration value="Contratos"/>
          <xsd:enumeration value="Cursos &amp; Treinamentos"/>
          <xsd:enumeration value="Diretoria"/>
          <xsd:enumeration value="Equipamentos"/>
          <xsd:enumeration value="Estatísticas"/>
          <xsd:enumeration value="Estoques"/>
          <xsd:enumeration value="Exportação"/>
          <xsd:enumeration value="Impressoras"/>
          <xsd:enumeration value="Infraestrutura"/>
          <xsd:enumeration value="LGPD"/>
          <xsd:enumeration value="Microsoft Azure"/>
          <xsd:enumeration value="Notebooks"/>
          <xsd:enumeration value="Orçamentos"/>
          <xsd:enumeration value="PowerBI"/>
          <xsd:enumeration value="Preços"/>
          <xsd:enumeration value="Produção"/>
          <xsd:enumeration value="Safras Brasil"/>
          <xsd:enumeration value="SECO"/>
          <xsd:enumeration value="Segurança"/>
          <xsd:enumeration value="Servidor"/>
          <xsd:enumeration value="Servidor"/>
          <xsd:enumeration value="Sistemas"/>
          <xsd:enumeration value="Sites"/>
          <xsd:enumeration value="Solicitação Dados"/>
          <xsd:enumeration value="Tecnologia"/>
        </xsd:restriction>
      </xsd:simpleType>
    </xsd:element>
    <xsd:element name="MediaServiceMetadata" ma:index="12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3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Marcações de imagem" ma:readOnly="false" ma:fieldId="{5cf76f15-5ced-4ddc-b409-7134ff3c332f}" ma:taxonomyMulti="true" ma:sspId="7cab6df5-d9f1-4a3a-8852-a0a238d4051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2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2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SearchProperties" ma:index="26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Location" ma:index="27" nillable="true" ma:displayName="Location" ma:indexed="true" ma:internalName="MediaServiceLocation" ma:readOnly="true">
      <xsd:simpleType>
        <xsd:restriction base="dms:Text"/>
      </xsd:simpleType>
    </xsd:element>
    <xsd:element name="MediaServiceObjectDetectorVersions" ma:index="2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213dec7-a1b8-4f4a-a162-1696f3e0bdae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2a7e29c6-dfe0-434b-a25e-c97838e63b0c}" ma:internalName="TaxCatchAll" ma:showField="CatchAllData" ma:web="d213dec7-a1b8-4f4a-a162-1696f3e0bda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4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5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c134b95-56cd-4699-85ed-1354d30f0b01">
      <Terms xmlns="http://schemas.microsoft.com/office/infopath/2007/PartnerControls"/>
    </lcf76f155ced4ddcb4097134ff3c332f>
    <Status xmlns="bc134b95-56cd-4699-85ed-1354d30f0b01">Não Iniciado</Status>
    <TaxCatchAll xmlns="d213dec7-a1b8-4f4a-a162-1696f3e0bdae" xsi:nil="true"/>
    <Prioridade xmlns="bc134b95-56cd-4699-85ed-1354d30f0b01">Normal</Prioridade>
    <Assunto xmlns="bc134b95-56cd-4699-85ed-1354d30f0b01">Documentos</Assunto>
    <Ano xmlns="bc134b95-56cd-4699-85ed-1354d30f0b01" xsi:nil="true"/>
  </documentManagement>
</p:properties>
</file>

<file path=customXml/itemProps1.xml><?xml version="1.0" encoding="utf-8"?>
<ds:datastoreItem xmlns:ds="http://schemas.openxmlformats.org/officeDocument/2006/customXml" ds:itemID="{CA22B1A0-7768-4F03-95BA-598E57D0FC5C}"/>
</file>

<file path=customXml/itemProps2.xml><?xml version="1.0" encoding="utf-8"?>
<ds:datastoreItem xmlns:ds="http://schemas.openxmlformats.org/officeDocument/2006/customXml" ds:itemID="{90F68760-8816-49AB-A594-2A0E3AD3F846}"/>
</file>

<file path=customXml/itemProps3.xml><?xml version="1.0" encoding="utf-8"?>
<ds:datastoreItem xmlns:ds="http://schemas.openxmlformats.org/officeDocument/2006/customXml" ds:itemID="{62F49A2F-4683-4E38-868C-0F77B760C17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Planilhas</vt:lpstr>
      </vt:variant>
      <vt:variant>
        <vt:i4>3</vt:i4>
      </vt:variant>
      <vt:variant>
        <vt:lpstr>Gráficos</vt:lpstr>
      </vt:variant>
      <vt:variant>
        <vt:i4>1</vt:i4>
      </vt:variant>
      <vt:variant>
        <vt:lpstr>Intervalos Nomeados</vt:lpstr>
      </vt:variant>
      <vt:variant>
        <vt:i4>6</vt:i4>
      </vt:variant>
    </vt:vector>
  </HeadingPairs>
  <TitlesOfParts>
    <vt:vector size="10" baseType="lpstr">
      <vt:lpstr>VOLUME (SACAS)</vt:lpstr>
      <vt:lpstr>RECEITA CAMBIAL (US$ MIL)</vt:lpstr>
      <vt:lpstr>PREÇO MÉDIO (US$ - SACA)</vt:lpstr>
      <vt:lpstr>Gráfico1</vt:lpstr>
      <vt:lpstr>'PREÇO MÉDIO (US$ - SACA)'!Area_de_impressao</vt:lpstr>
      <vt:lpstr>'RECEITA CAMBIAL (US$ MIL)'!Area_de_impressao</vt:lpstr>
      <vt:lpstr>'VOLUME (SACAS)'!Area_de_impressao</vt:lpstr>
      <vt:lpstr>'PREÇO MÉDIO (US$ - SACA)'!Titulos_de_impressao</vt:lpstr>
      <vt:lpstr>'RECEITA CAMBIAL (US$ MIL)'!Titulos_de_impressao</vt:lpstr>
      <vt:lpstr>'VOLUME (SACAS)'!Titulos_de_impressao</vt:lpstr>
    </vt:vector>
  </TitlesOfParts>
  <Company>CECAFÉ - Conselho dos Exportadores de Café do Brasil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Eduardo Heron Santos</dc:creator>
  <cp:lastModifiedBy>Eduardo Heron Santos</cp:lastModifiedBy>
  <cp:lastPrinted>2012-01-10T15:24:33Z</cp:lastPrinted>
  <dcterms:created xsi:type="dcterms:W3CDTF">2012-01-07T20:08:19Z</dcterms:created>
  <dcterms:modified xsi:type="dcterms:W3CDTF">2025-10-08T23:12:44Z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0x010100755E3D697582054FAE61F0C9F96CA79C</vt:lpwstr>
  </property>
</Properties>
</file>